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150" windowHeight="7995"/>
  </bookViews>
  <sheets>
    <sheet name="REKAP" sheetId="3" r:id="rId1"/>
  </sheets>
  <definedNames>
    <definedName name="_xlnm.Print_Area" localSheetId="0">REKAP!$A$1:$AK$40</definedName>
    <definedName name="_xlnm.Print_Titles" localSheetId="0">REKAP!$6:$7</definedName>
  </definedNames>
  <calcPr calcId="124519"/>
</workbook>
</file>

<file path=xl/calcChain.xml><?xml version="1.0" encoding="utf-8"?>
<calcChain xmlns="http://schemas.openxmlformats.org/spreadsheetml/2006/main">
  <c r="AJ37" i="3"/>
  <c r="AJ36"/>
  <c r="AJ35"/>
  <c r="AJ34"/>
  <c r="AJ32"/>
  <c r="AJ31"/>
  <c r="AJ29"/>
  <c r="AJ27"/>
  <c r="AJ26"/>
  <c r="AJ25"/>
  <c r="AJ23"/>
  <c r="AJ22"/>
  <c r="AJ20"/>
  <c r="AJ19"/>
  <c r="AJ17"/>
  <c r="AJ16"/>
  <c r="AJ15"/>
  <c r="AJ14"/>
  <c r="AJ13"/>
  <c r="AJ12"/>
  <c r="AJ11"/>
  <c r="AJ10"/>
  <c r="AJ9"/>
  <c r="AG21"/>
  <c r="AJ21" s="1"/>
  <c r="I38"/>
  <c r="I33"/>
  <c r="I28"/>
  <c r="I24"/>
  <c r="I18"/>
  <c r="AD38"/>
  <c r="AD33"/>
  <c r="AD28"/>
  <c r="AD24"/>
  <c r="AD18"/>
  <c r="AK37"/>
  <c r="AK36"/>
  <c r="AK35"/>
  <c r="AK34"/>
  <c r="AK38" s="1"/>
  <c r="AK32"/>
  <c r="AK31"/>
  <c r="AK30"/>
  <c r="AK29"/>
  <c r="AK33" s="1"/>
  <c r="AK27"/>
  <c r="AK26"/>
  <c r="AK25"/>
  <c r="AK23"/>
  <c r="AK22"/>
  <c r="AK21"/>
  <c r="AK20"/>
  <c r="AK19"/>
  <c r="AK24" s="1"/>
  <c r="AK9"/>
  <c r="AK18" s="1"/>
  <c r="AK10"/>
  <c r="AK11"/>
  <c r="AK12"/>
  <c r="AK13"/>
  <c r="AK14"/>
  <c r="AK15"/>
  <c r="AK16"/>
  <c r="AK17"/>
  <c r="AK8"/>
  <c r="AI35"/>
  <c r="AI30"/>
  <c r="AI25"/>
  <c r="AI23"/>
  <c r="AI20"/>
  <c r="AI19"/>
  <c r="AI10"/>
  <c r="AI11"/>
  <c r="AI14"/>
  <c r="AI15"/>
  <c r="AI8"/>
  <c r="AH38"/>
  <c r="AG35"/>
  <c r="AH33"/>
  <c r="AH28"/>
  <c r="AH24"/>
  <c r="AF37"/>
  <c r="AG37" s="1"/>
  <c r="AF36"/>
  <c r="AG36" s="1"/>
  <c r="AF34"/>
  <c r="AG34" s="1"/>
  <c r="AF32"/>
  <c r="AG32" s="1"/>
  <c r="AF31"/>
  <c r="AG31" s="1"/>
  <c r="AG30"/>
  <c r="AJ30" s="1"/>
  <c r="AF29"/>
  <c r="AF27"/>
  <c r="AG27" s="1"/>
  <c r="AF26"/>
  <c r="AG26" s="1"/>
  <c r="AF25"/>
  <c r="AG25" s="1"/>
  <c r="AF23"/>
  <c r="AG23" s="1"/>
  <c r="AF22"/>
  <c r="AG22" s="1"/>
  <c r="AF20"/>
  <c r="AG20" s="1"/>
  <c r="AF19"/>
  <c r="AF9"/>
  <c r="AF10"/>
  <c r="AG10" s="1"/>
  <c r="AG11"/>
  <c r="AF12"/>
  <c r="AG12" s="1"/>
  <c r="AF13"/>
  <c r="AG13" s="1"/>
  <c r="AG14"/>
  <c r="AF15"/>
  <c r="AG15" s="1"/>
  <c r="AF16"/>
  <c r="AG16" s="1"/>
  <c r="AF17"/>
  <c r="AG17" s="1"/>
  <c r="AF8"/>
  <c r="AG8" s="1"/>
  <c r="AH18"/>
  <c r="AH39" s="1"/>
  <c r="AD37"/>
  <c r="AI37" s="1"/>
  <c r="AD36"/>
  <c r="AI36" s="1"/>
  <c r="AD35"/>
  <c r="AD34"/>
  <c r="AI34" s="1"/>
  <c r="AD32"/>
  <c r="AI32" s="1"/>
  <c r="AD31"/>
  <c r="AI31" s="1"/>
  <c r="AD30"/>
  <c r="AD29"/>
  <c r="AI29" s="1"/>
  <c r="AD27"/>
  <c r="AI27" s="1"/>
  <c r="AD26"/>
  <c r="AI26" s="1"/>
  <c r="AD25"/>
  <c r="AD23"/>
  <c r="AD22"/>
  <c r="AI22" s="1"/>
  <c r="AD21"/>
  <c r="AI21" s="1"/>
  <c r="AD20"/>
  <c r="AD19"/>
  <c r="AD9"/>
  <c r="AI9" s="1"/>
  <c r="AD10"/>
  <c r="AD11"/>
  <c r="AD12"/>
  <c r="AI12" s="1"/>
  <c r="AD13"/>
  <c r="AI13" s="1"/>
  <c r="AD14"/>
  <c r="AD15"/>
  <c r="AD16"/>
  <c r="AI16" s="1"/>
  <c r="AD17"/>
  <c r="AI17" s="1"/>
  <c r="AD8"/>
  <c r="AC38"/>
  <c r="AB38"/>
  <c r="AC33"/>
  <c r="AB33"/>
  <c r="AC28"/>
  <c r="AB28"/>
  <c r="AC24"/>
  <c r="AB24"/>
  <c r="AC18"/>
  <c r="AC39" s="1"/>
  <c r="AB18"/>
  <c r="AB39" s="1"/>
  <c r="AE38"/>
  <c r="AE33"/>
  <c r="AE28"/>
  <c r="AE24"/>
  <c r="AE18"/>
  <c r="X39"/>
  <c r="V38"/>
  <c r="V33"/>
  <c r="V28"/>
  <c r="V24"/>
  <c r="V18"/>
  <c r="Y39"/>
  <c r="Z39"/>
  <c r="AA25"/>
  <c r="AA37"/>
  <c r="AA36"/>
  <c r="AA35"/>
  <c r="AA34"/>
  <c r="AA32"/>
  <c r="AA31"/>
  <c r="AA30"/>
  <c r="AA29"/>
  <c r="AA27"/>
  <c r="AA26"/>
  <c r="AA23"/>
  <c r="AA22"/>
  <c r="AA21"/>
  <c r="AA20"/>
  <c r="AA19"/>
  <c r="AA17"/>
  <c r="AA16"/>
  <c r="AA15"/>
  <c r="AA14"/>
  <c r="AA13"/>
  <c r="AA12"/>
  <c r="AA11"/>
  <c r="AA10"/>
  <c r="AA9"/>
  <c r="AA8"/>
  <c r="P24"/>
  <c r="P18"/>
  <c r="P33"/>
  <c r="P38"/>
  <c r="P28"/>
  <c r="U37"/>
  <c r="U36"/>
  <c r="U35"/>
  <c r="U34"/>
  <c r="U32"/>
  <c r="U31"/>
  <c r="U30"/>
  <c r="U29"/>
  <c r="U27"/>
  <c r="U26"/>
  <c r="U25"/>
  <c r="U20"/>
  <c r="U19"/>
  <c r="U9"/>
  <c r="U10"/>
  <c r="U11"/>
  <c r="U12"/>
  <c r="U13"/>
  <c r="U14"/>
  <c r="U15"/>
  <c r="U16"/>
  <c r="U17"/>
  <c r="U8"/>
  <c r="T23"/>
  <c r="U23" s="1"/>
  <c r="T22"/>
  <c r="U22" s="1"/>
  <c r="T21"/>
  <c r="W37"/>
  <c r="W36"/>
  <c r="W35"/>
  <c r="W34"/>
  <c r="W32"/>
  <c r="W31"/>
  <c r="W30"/>
  <c r="W29"/>
  <c r="W27"/>
  <c r="W26"/>
  <c r="W25"/>
  <c r="W23"/>
  <c r="AL23" s="1"/>
  <c r="W22"/>
  <c r="W21"/>
  <c r="W20"/>
  <c r="W19"/>
  <c r="W9"/>
  <c r="W10"/>
  <c r="W11"/>
  <c r="W12"/>
  <c r="W13"/>
  <c r="W14"/>
  <c r="W15"/>
  <c r="W16"/>
  <c r="W17"/>
  <c r="W8"/>
  <c r="G38"/>
  <c r="G33"/>
  <c r="G28"/>
  <c r="G24"/>
  <c r="G18"/>
  <c r="AP8"/>
  <c r="M18"/>
  <c r="M24"/>
  <c r="M28" s="1"/>
  <c r="M33"/>
  <c r="M38"/>
  <c r="L18"/>
  <c r="L24"/>
  <c r="L28" s="1"/>
  <c r="L33"/>
  <c r="L38"/>
  <c r="N38"/>
  <c r="N33"/>
  <c r="N28"/>
  <c r="N24"/>
  <c r="N18"/>
  <c r="I39" l="1"/>
  <c r="AK39"/>
  <c r="AK28"/>
  <c r="AF24"/>
  <c r="AF33"/>
  <c r="AG28"/>
  <c r="AG38"/>
  <c r="AI28"/>
  <c r="AJ8"/>
  <c r="AI33"/>
  <c r="AI38"/>
  <c r="AI18"/>
  <c r="AF38"/>
  <c r="AE39"/>
  <c r="AG19"/>
  <c r="AG24" s="1"/>
  <c r="AG29"/>
  <c r="AI24"/>
  <c r="AF18"/>
  <c r="AG9"/>
  <c r="AF28"/>
  <c r="V39"/>
  <c r="AD39"/>
  <c r="AA44"/>
  <c r="AA39"/>
  <c r="T39"/>
  <c r="U21"/>
  <c r="T41"/>
  <c r="G39"/>
  <c r="N39"/>
  <c r="AN2"/>
  <c r="AL39"/>
  <c r="AL37"/>
  <c r="AL19"/>
  <c r="AL9"/>
  <c r="AL11"/>
  <c r="AL12"/>
  <c r="AL13"/>
  <c r="AL15"/>
  <c r="AL16"/>
  <c r="AL17"/>
  <c r="AL36"/>
  <c r="AL35"/>
  <c r="AL34"/>
  <c r="AL32"/>
  <c r="AL31"/>
  <c r="AL30"/>
  <c r="W33"/>
  <c r="AL27"/>
  <c r="AL26"/>
  <c r="AL25"/>
  <c r="AL21"/>
  <c r="AL20"/>
  <c r="AL10"/>
  <c r="AL14"/>
  <c r="AL8"/>
  <c r="J18"/>
  <c r="J24"/>
  <c r="J28"/>
  <c r="J33"/>
  <c r="J38"/>
  <c r="AF39" l="1"/>
  <c r="AI39"/>
  <c r="AG33"/>
  <c r="AG18"/>
  <c r="AA38"/>
  <c r="AA18"/>
  <c r="AA28"/>
  <c r="AM27"/>
  <c r="AM26"/>
  <c r="AM25"/>
  <c r="W28"/>
  <c r="W24"/>
  <c r="AM19"/>
  <c r="AM21"/>
  <c r="AM20"/>
  <c r="AL22"/>
  <c r="AM15"/>
  <c r="AM16"/>
  <c r="AM11"/>
  <c r="AL18"/>
  <c r="AM14"/>
  <c r="AM10"/>
  <c r="AM12"/>
  <c r="AM13"/>
  <c r="W18"/>
  <c r="AM17"/>
  <c r="AM9"/>
  <c r="AM34"/>
  <c r="AM36"/>
  <c r="AM37"/>
  <c r="AM35"/>
  <c r="J39"/>
  <c r="J41" s="1"/>
  <c r="W38"/>
  <c r="AM30"/>
  <c r="AM32"/>
  <c r="AM31"/>
  <c r="AL29"/>
  <c r="AA33" s="1"/>
  <c r="H24"/>
  <c r="Z41" l="1"/>
  <c r="Z42" s="1"/>
  <c r="AG39"/>
  <c r="AL24"/>
  <c r="W39"/>
  <c r="AM22"/>
  <c r="AM8"/>
  <c r="AL28"/>
  <c r="AL33" s="1"/>
  <c r="AL38" s="1"/>
  <c r="AM29"/>
  <c r="AA24" l="1"/>
  <c r="AN8"/>
  <c r="AO8" s="1"/>
  <c r="AQ8" s="1"/>
  <c r="W4"/>
  <c r="AI4" s="1"/>
  <c r="F24"/>
  <c r="AJ28" l="1"/>
  <c r="AJ38"/>
  <c r="AJ33"/>
  <c r="AJ24"/>
  <c r="AJ18"/>
  <c r="AJ39" l="1"/>
  <c r="H38"/>
  <c r="H33"/>
  <c r="H28"/>
  <c r="H18"/>
  <c r="H39" l="1"/>
  <c r="P39" l="1"/>
  <c r="K41" l="1"/>
  <c r="J45"/>
  <c r="K38"/>
  <c r="K33"/>
  <c r="K28"/>
  <c r="K24"/>
  <c r="K18"/>
  <c r="F38"/>
  <c r="F33"/>
  <c r="F18"/>
  <c r="F28"/>
  <c r="P41" l="1"/>
  <c r="J42" s="1"/>
  <c r="K39"/>
  <c r="F39"/>
</calcChain>
</file>

<file path=xl/sharedStrings.xml><?xml version="1.0" encoding="utf-8"?>
<sst xmlns="http://schemas.openxmlformats.org/spreadsheetml/2006/main" count="79" uniqueCount="76">
  <si>
    <t>No</t>
  </si>
  <si>
    <t>Kode Prodi</t>
  </si>
  <si>
    <t>Program Studi</t>
  </si>
  <si>
    <t>Pendidikan Agama Islam</t>
  </si>
  <si>
    <t>Pendidikan Bahasa Arab</t>
  </si>
  <si>
    <t>Perbankan Syari'ah</t>
  </si>
  <si>
    <t>Bahasa dan Sastra Arab</t>
  </si>
  <si>
    <t>Ilmu Al-Qur'an dan Tafsir</t>
  </si>
  <si>
    <t>Manajemen Pendidikan Islam</t>
  </si>
  <si>
    <t>Muamalah - Hukum Ekonomi</t>
  </si>
  <si>
    <t>Ekonomi Syariah</t>
  </si>
  <si>
    <t>Ilmu Hadits</t>
  </si>
  <si>
    <t>Pengembangan Masyarakat Islam</t>
  </si>
  <si>
    <t>Pendidikan Guru Raudhatul Athfal</t>
  </si>
  <si>
    <t>Pendidikan Bahasa Inggris</t>
  </si>
  <si>
    <t>Hukum Tata Negara</t>
  </si>
  <si>
    <t>Hukum Pidana Islam</t>
  </si>
  <si>
    <t>Komunikasi dan Penyiaran Islam</t>
  </si>
  <si>
    <t>Bimbingan dan Konseling Islam</t>
  </si>
  <si>
    <t>Manajemen Dakwah</t>
  </si>
  <si>
    <t>Sejarah Kebudayaan Islam</t>
  </si>
  <si>
    <t>Akuntansi Syariah</t>
  </si>
  <si>
    <t>Tadris Matematika</t>
  </si>
  <si>
    <t>Tadris Biologi</t>
  </si>
  <si>
    <t>INSTITUT AGAMA ISLAM NEGERI (IAIN) JEMBER</t>
  </si>
  <si>
    <t>FAKULTAS</t>
  </si>
  <si>
    <t>FAKULTAS TARBIYAH DAN ILMU KEGURUAN</t>
  </si>
  <si>
    <t>FAKULTAS SYARIAH</t>
  </si>
  <si>
    <t>FAKULTAS EKONOMI DAN BISNIS ISLAM</t>
  </si>
  <si>
    <t>FAKULTAS DAKWAH</t>
  </si>
  <si>
    <t>FAKULTAS USHULUDDIN, ADAB DAN HUMANIORA</t>
  </si>
  <si>
    <t>TOTAL</t>
  </si>
  <si>
    <t>SPAN-PTKIN</t>
  </si>
  <si>
    <t>UM-PTKIN</t>
  </si>
  <si>
    <t>PENERIMAAN MAHASISWA BARU</t>
  </si>
  <si>
    <t>Tadris Ilmu Pengetahuan Alam</t>
  </si>
  <si>
    <t>Tadris Ilmu Pengetahuan Sosial</t>
  </si>
  <si>
    <t>PEMINAT</t>
  </si>
  <si>
    <t>DITERIMA</t>
  </si>
  <si>
    <t>MANDIRI</t>
  </si>
  <si>
    <t>DU</t>
  </si>
  <si>
    <t>Zakat dan Wakaf</t>
  </si>
  <si>
    <t>Pendidikan Guru Madrasah Ibtida'iyah</t>
  </si>
  <si>
    <t>Al-Ahwal Al-Syakhsiyyah</t>
  </si>
  <si>
    <t>Cek (DU SPAN+Diterima UMPTKIN</t>
  </si>
  <si>
    <t>TAHUN AKADEMIK 2016/2017</t>
  </si>
  <si>
    <t>PEMINAT pil1</t>
  </si>
  <si>
    <t>Total Peminat UMPTKIN</t>
  </si>
  <si>
    <t>PEMINAT pil2</t>
  </si>
  <si>
    <t>PEMINAT pil3</t>
  </si>
  <si>
    <t>Diterima2</t>
  </si>
  <si>
    <t>PAGU AWAL</t>
  </si>
  <si>
    <t>JUMLAH F SYARIAH</t>
  </si>
  <si>
    <t>JUMLAH F TIK</t>
  </si>
  <si>
    <t>JUMLAH F EBI</t>
  </si>
  <si>
    <t>JUMLAH F DAKWAH</t>
  </si>
  <si>
    <t>JUMLAH F UAH</t>
  </si>
  <si>
    <t xml:space="preserve">SISA PAGU DU SPAN </t>
  </si>
  <si>
    <t>dtrm awal</t>
  </si>
  <si>
    <t>kurang</t>
  </si>
  <si>
    <t>ambil</t>
  </si>
  <si>
    <t>,</t>
  </si>
  <si>
    <t>SISA PAGU MANDIRI</t>
  </si>
  <si>
    <t>TAHFIDZ 30 JUZ</t>
  </si>
  <si>
    <t>PBC</t>
  </si>
  <si>
    <t>THAILAND</t>
  </si>
  <si>
    <t>PIL1</t>
  </si>
  <si>
    <t>PIL2</t>
  </si>
  <si>
    <t xml:space="preserve">Total PEMINAT </t>
  </si>
  <si>
    <t xml:space="preserve">DITERIMA MURNI </t>
  </si>
  <si>
    <t>PBC, TAHFID, THAILAND,CADANGAN</t>
  </si>
  <si>
    <t>TOTAL DITERIMA MANDIRI</t>
  </si>
  <si>
    <t>TOTAL LULUS</t>
  </si>
  <si>
    <t>TOTAL DAFTAR ULANG</t>
  </si>
  <si>
    <t>TOTAL PEMINAT_ALL</t>
  </si>
  <si>
    <t xml:space="preserve">PAGU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</si>
</sst>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="67" zoomScaleNormal="55" zoomScaleSheetLayoutView="67" workbookViewId="0">
      <selection activeCell="A2" sqref="A2:AK2"/>
    </sheetView>
  </sheetViews>
  <sheetFormatPr defaultRowHeight="15"/>
  <cols>
    <col min="1" max="1" width="5" customWidth="1"/>
    <col min="2" max="2" width="18.7109375" customWidth="1"/>
    <col min="3" max="3" width="5.85546875" customWidth="1"/>
    <col min="4" max="4" width="11.7109375" bestFit="1" customWidth="1"/>
    <col min="5" max="5" width="51.28515625" customWidth="1"/>
    <col min="6" max="6" width="10.140625" hidden="1" customWidth="1"/>
    <col min="7" max="7" width="10.140625" customWidth="1"/>
    <col min="8" max="8" width="11.140625" customWidth="1"/>
    <col min="9" max="9" width="12.28515625" customWidth="1"/>
    <col min="10" max="10" width="8.28515625" customWidth="1"/>
    <col min="11" max="11" width="9.5703125" hidden="1" customWidth="1"/>
    <col min="12" max="12" width="9.28515625" hidden="1" customWidth="1"/>
    <col min="13" max="13" width="10.28515625" hidden="1" customWidth="1"/>
    <col min="14" max="14" width="10.28515625" customWidth="1"/>
    <col min="15" max="15" width="10.28515625" hidden="1" customWidth="1"/>
    <col min="16" max="16" width="10.85546875" customWidth="1"/>
    <col min="17" max="21" width="7.85546875" hidden="1" customWidth="1"/>
    <col min="22" max="22" width="7.140625" customWidth="1"/>
    <col min="23" max="23" width="11.42578125" hidden="1" customWidth="1"/>
    <col min="24" max="24" width="11.7109375" hidden="1" customWidth="1"/>
    <col min="25" max="26" width="11.42578125" hidden="1" customWidth="1"/>
    <col min="27" max="29" width="15.28515625" hidden="1" customWidth="1"/>
    <col min="30" max="30" width="13.85546875" customWidth="1"/>
    <col min="31" max="31" width="12.85546875" customWidth="1"/>
    <col min="32" max="32" width="15.28515625" customWidth="1"/>
    <col min="33" max="33" width="14.140625" customWidth="1"/>
    <col min="34" max="34" width="7.85546875" customWidth="1"/>
    <col min="35" max="35" width="13.85546875" customWidth="1"/>
    <col min="36" max="36" width="11.5703125" customWidth="1"/>
    <col min="37" max="37" width="12.42578125" customWidth="1"/>
    <col min="38" max="38" width="11.85546875" hidden="1" customWidth="1"/>
    <col min="39" max="39" width="0" hidden="1" customWidth="1"/>
    <col min="40" max="40" width="30.28515625" hidden="1" customWidth="1"/>
    <col min="41" max="44" width="0" hidden="1" customWidth="1"/>
  </cols>
  <sheetData>
    <row r="1" spans="1:43" ht="31.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>
        <v>10</v>
      </c>
    </row>
    <row r="2" spans="1:43" ht="31.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N2">
        <f>750/543</f>
        <v>1.3812154696132597</v>
      </c>
    </row>
    <row r="3" spans="1:43" ht="33.75" customHeight="1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43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1">
        <v>5</v>
      </c>
      <c r="W4" s="32">
        <f>AE8/Q8</f>
        <v>0.15714285714285714</v>
      </c>
      <c r="X4" s="32"/>
      <c r="Y4" s="32"/>
      <c r="Z4" s="32"/>
      <c r="AA4" s="32"/>
      <c r="AB4" s="32"/>
      <c r="AC4" s="32"/>
      <c r="AD4" s="31"/>
      <c r="AE4" s="31"/>
      <c r="AF4" s="31"/>
      <c r="AG4" s="31"/>
      <c r="AH4" s="31"/>
      <c r="AI4" s="33">
        <f>W4*AL1</f>
        <v>1.5714285714285714</v>
      </c>
      <c r="AJ4" s="33"/>
      <c r="AK4" s="33"/>
    </row>
    <row r="5" spans="1:43">
      <c r="V5" s="34">
        <v>3</v>
      </c>
      <c r="AD5" s="34"/>
      <c r="AE5" s="34">
        <v>2</v>
      </c>
      <c r="AF5" s="34"/>
      <c r="AG5" s="34"/>
      <c r="AH5" s="34"/>
    </row>
    <row r="6" spans="1:43" ht="34.5" customHeight="1">
      <c r="A6" s="65" t="s">
        <v>0</v>
      </c>
      <c r="B6" s="65" t="s">
        <v>25</v>
      </c>
      <c r="C6" s="65"/>
      <c r="D6" s="65" t="s">
        <v>1</v>
      </c>
      <c r="E6" s="65" t="s">
        <v>2</v>
      </c>
      <c r="F6" s="65" t="s">
        <v>51</v>
      </c>
      <c r="G6" s="65" t="s">
        <v>75</v>
      </c>
      <c r="H6" s="73" t="s">
        <v>32</v>
      </c>
      <c r="I6" s="74"/>
      <c r="J6" s="75"/>
      <c r="K6" s="73" t="s">
        <v>33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65" t="s">
        <v>57</v>
      </c>
      <c r="X6" s="65" t="s">
        <v>63</v>
      </c>
      <c r="Y6" s="65" t="s">
        <v>64</v>
      </c>
      <c r="Z6" s="65" t="s">
        <v>65</v>
      </c>
      <c r="AA6" s="65" t="s">
        <v>62</v>
      </c>
      <c r="AB6" s="77" t="s">
        <v>39</v>
      </c>
      <c r="AC6" s="77"/>
      <c r="AD6" s="77"/>
      <c r="AE6" s="77"/>
      <c r="AF6" s="77"/>
      <c r="AG6" s="77"/>
      <c r="AH6" s="77"/>
      <c r="AI6" s="65" t="s">
        <v>74</v>
      </c>
      <c r="AJ6" s="65" t="s">
        <v>72</v>
      </c>
      <c r="AK6" s="65" t="s">
        <v>73</v>
      </c>
      <c r="AM6" s="65" t="s">
        <v>44</v>
      </c>
    </row>
    <row r="7" spans="1:43" ht="45.75" customHeight="1">
      <c r="A7" s="66"/>
      <c r="B7" s="66"/>
      <c r="C7" s="66"/>
      <c r="D7" s="66"/>
      <c r="E7" s="66"/>
      <c r="F7" s="66"/>
      <c r="G7" s="66"/>
      <c r="H7" s="35" t="s">
        <v>37</v>
      </c>
      <c r="I7" s="35" t="s">
        <v>38</v>
      </c>
      <c r="J7" s="35" t="s">
        <v>40</v>
      </c>
      <c r="K7" s="23" t="s">
        <v>46</v>
      </c>
      <c r="L7" s="23" t="s">
        <v>48</v>
      </c>
      <c r="M7" s="23" t="s">
        <v>49</v>
      </c>
      <c r="N7" s="23" t="s">
        <v>47</v>
      </c>
      <c r="O7" s="37" t="s">
        <v>58</v>
      </c>
      <c r="P7" s="1" t="s">
        <v>38</v>
      </c>
      <c r="Q7" s="23" t="s">
        <v>50</v>
      </c>
      <c r="R7" s="37">
        <v>1</v>
      </c>
      <c r="S7" s="37">
        <v>2</v>
      </c>
      <c r="T7" s="39" t="s">
        <v>60</v>
      </c>
      <c r="U7" s="39" t="s">
        <v>59</v>
      </c>
      <c r="V7" s="23" t="s">
        <v>40</v>
      </c>
      <c r="W7" s="66"/>
      <c r="X7" s="66"/>
      <c r="Y7" s="66"/>
      <c r="Z7" s="66"/>
      <c r="AA7" s="66"/>
      <c r="AB7" s="47" t="s">
        <v>66</v>
      </c>
      <c r="AC7" s="47" t="s">
        <v>67</v>
      </c>
      <c r="AD7" s="47" t="s">
        <v>68</v>
      </c>
      <c r="AE7" s="47" t="s">
        <v>69</v>
      </c>
      <c r="AF7" s="50" t="s">
        <v>70</v>
      </c>
      <c r="AG7" s="50" t="s">
        <v>71</v>
      </c>
      <c r="AH7" s="20" t="s">
        <v>40</v>
      </c>
      <c r="AI7" s="66"/>
      <c r="AJ7" s="66"/>
      <c r="AK7" s="66"/>
      <c r="AM7" s="66"/>
    </row>
    <row r="8" spans="1:43" ht="21" customHeight="1">
      <c r="A8" s="62">
        <v>1</v>
      </c>
      <c r="B8" s="69" t="s">
        <v>26</v>
      </c>
      <c r="C8" s="6">
        <v>1</v>
      </c>
      <c r="D8" s="2">
        <v>342001</v>
      </c>
      <c r="E8" s="3" t="s">
        <v>3</v>
      </c>
      <c r="F8" s="16">
        <v>300</v>
      </c>
      <c r="G8" s="40">
        <v>280</v>
      </c>
      <c r="H8" s="56">
        <v>850</v>
      </c>
      <c r="I8" s="56">
        <v>175</v>
      </c>
      <c r="J8" s="53">
        <v>105</v>
      </c>
      <c r="K8" s="38">
        <v>246</v>
      </c>
      <c r="L8" s="5">
        <v>167</v>
      </c>
      <c r="M8" s="5">
        <v>10</v>
      </c>
      <c r="N8" s="56">
        <v>423</v>
      </c>
      <c r="O8" s="40">
        <v>90</v>
      </c>
      <c r="P8" s="51">
        <v>165</v>
      </c>
      <c r="Q8" s="27">
        <v>140</v>
      </c>
      <c r="R8" s="27">
        <v>90</v>
      </c>
      <c r="S8" s="27"/>
      <c r="T8" s="43">
        <v>165</v>
      </c>
      <c r="U8" s="43">
        <f t="shared" ref="U8:U17" si="0">P8-T8</f>
        <v>0</v>
      </c>
      <c r="V8" s="24">
        <v>150</v>
      </c>
      <c r="W8" s="2">
        <f t="shared" ref="W8:W17" si="1">G8-J8</f>
        <v>175</v>
      </c>
      <c r="X8" s="29">
        <v>1</v>
      </c>
      <c r="Y8" s="29">
        <v>1</v>
      </c>
      <c r="Z8" s="29">
        <v>1</v>
      </c>
      <c r="AA8" s="45">
        <f>G8-J8-V8-X8-Y8-Z8</f>
        <v>22</v>
      </c>
      <c r="AB8" s="45">
        <v>210</v>
      </c>
      <c r="AC8" s="45">
        <v>112</v>
      </c>
      <c r="AD8" s="56">
        <f>SUM(AB8:AC8)</f>
        <v>322</v>
      </c>
      <c r="AE8" s="51">
        <v>22</v>
      </c>
      <c r="AF8" s="51">
        <f>AH8-AE8</f>
        <v>4</v>
      </c>
      <c r="AG8" s="51">
        <f>AE8+AF8</f>
        <v>26</v>
      </c>
      <c r="AH8" s="24">
        <v>26</v>
      </c>
      <c r="AI8" s="56">
        <f>SUM(H8,N8,AD8)</f>
        <v>1595</v>
      </c>
      <c r="AJ8" s="48">
        <f>SUM(I8,P8,AG8)</f>
        <v>366</v>
      </c>
      <c r="AK8" s="59">
        <f>SUM(J8,V8,AH8)</f>
        <v>281</v>
      </c>
      <c r="AL8">
        <f t="shared" ref="AL8:AL17" si="2">W8/$V$4</f>
        <v>35</v>
      </c>
      <c r="AM8">
        <f>J8+P8</f>
        <v>270</v>
      </c>
      <c r="AN8" s="30">
        <f>AE8/Q8</f>
        <v>0.15714285714285714</v>
      </c>
      <c r="AO8">
        <f>AN8*$AL$1</f>
        <v>1.5714285714285714</v>
      </c>
      <c r="AP8">
        <f>$AL$1/3.33333</f>
        <v>3.0000030000029998</v>
      </c>
      <c r="AQ8">
        <f>AO8/3.33333</f>
        <v>0.47142904285761428</v>
      </c>
    </row>
    <row r="9" spans="1:43" ht="21">
      <c r="A9" s="63"/>
      <c r="B9" s="70"/>
      <c r="C9" s="6">
        <v>2</v>
      </c>
      <c r="D9" s="2">
        <v>342002</v>
      </c>
      <c r="E9" s="3" t="s">
        <v>4</v>
      </c>
      <c r="F9" s="16">
        <v>50</v>
      </c>
      <c r="G9" s="40">
        <v>80</v>
      </c>
      <c r="H9" s="56">
        <v>193</v>
      </c>
      <c r="I9" s="56">
        <v>40</v>
      </c>
      <c r="J9" s="53">
        <v>26</v>
      </c>
      <c r="K9" s="38">
        <v>40</v>
      </c>
      <c r="L9" s="5">
        <v>45</v>
      </c>
      <c r="M9" s="5">
        <v>2</v>
      </c>
      <c r="N9" s="56">
        <v>87</v>
      </c>
      <c r="O9" s="40">
        <v>15</v>
      </c>
      <c r="P9" s="51">
        <v>40</v>
      </c>
      <c r="Q9" s="27"/>
      <c r="R9" s="27">
        <v>15</v>
      </c>
      <c r="S9" s="27"/>
      <c r="T9" s="43">
        <v>40</v>
      </c>
      <c r="U9" s="43">
        <f t="shared" si="0"/>
        <v>0</v>
      </c>
      <c r="V9" s="24">
        <v>39</v>
      </c>
      <c r="W9" s="2">
        <f t="shared" si="1"/>
        <v>54</v>
      </c>
      <c r="X9" s="29"/>
      <c r="Y9" s="29">
        <v>1</v>
      </c>
      <c r="Z9" s="29">
        <v>3</v>
      </c>
      <c r="AA9" s="45">
        <f t="shared" ref="AA9:AA17" si="3">G9-J9-V9-X9-Y9-Z9</f>
        <v>11</v>
      </c>
      <c r="AB9" s="45">
        <v>32</v>
      </c>
      <c r="AC9" s="45">
        <v>35</v>
      </c>
      <c r="AD9" s="56">
        <f t="shared" ref="AD9:AD37" si="4">SUM(AB9:AC9)</f>
        <v>67</v>
      </c>
      <c r="AE9" s="51">
        <v>11</v>
      </c>
      <c r="AF9" s="51">
        <f t="shared" ref="AF9:AF17" si="5">AH9-AE9</f>
        <v>5</v>
      </c>
      <c r="AG9" s="51">
        <f t="shared" ref="AG9:AG17" si="6">AE9+AF9</f>
        <v>16</v>
      </c>
      <c r="AH9" s="24">
        <v>16</v>
      </c>
      <c r="AI9" s="56">
        <f t="shared" ref="AI9:AI23" si="7">SUM(H9,N9,AD9)</f>
        <v>347</v>
      </c>
      <c r="AJ9" s="48">
        <f t="shared" ref="AJ9:AJ17" si="8">SUM(I9,P9,AG9)</f>
        <v>96</v>
      </c>
      <c r="AK9" s="59">
        <f t="shared" ref="AK9:AK37" si="9">SUM(J9,V9,AH9)</f>
        <v>81</v>
      </c>
      <c r="AL9">
        <f t="shared" si="2"/>
        <v>10.8</v>
      </c>
      <c r="AM9">
        <f t="shared" ref="AM9:AM22" si="10">J9+P9</f>
        <v>66</v>
      </c>
    </row>
    <row r="10" spans="1:43" ht="21">
      <c r="A10" s="63"/>
      <c r="B10" s="70"/>
      <c r="C10" s="6">
        <v>3</v>
      </c>
      <c r="D10" s="2">
        <v>342007</v>
      </c>
      <c r="E10" s="3" t="s">
        <v>8</v>
      </c>
      <c r="F10" s="16">
        <v>60</v>
      </c>
      <c r="G10" s="40">
        <v>80</v>
      </c>
      <c r="H10" s="56">
        <v>316</v>
      </c>
      <c r="I10" s="56">
        <v>50</v>
      </c>
      <c r="J10" s="53">
        <v>30</v>
      </c>
      <c r="K10" s="38">
        <v>30</v>
      </c>
      <c r="L10" s="5">
        <v>73</v>
      </c>
      <c r="M10" s="5">
        <v>6</v>
      </c>
      <c r="N10" s="56">
        <v>134</v>
      </c>
      <c r="O10" s="40">
        <v>18</v>
      </c>
      <c r="P10" s="51">
        <v>31</v>
      </c>
      <c r="Q10" s="27"/>
      <c r="R10" s="27">
        <v>18</v>
      </c>
      <c r="S10" s="27"/>
      <c r="T10" s="43">
        <v>31</v>
      </c>
      <c r="U10" s="43">
        <f t="shared" si="0"/>
        <v>0</v>
      </c>
      <c r="V10" s="24">
        <v>25</v>
      </c>
      <c r="W10" s="2">
        <f t="shared" si="1"/>
        <v>50</v>
      </c>
      <c r="X10" s="29"/>
      <c r="Y10" s="29">
        <v>1</v>
      </c>
      <c r="Z10" s="29"/>
      <c r="AA10" s="45">
        <f t="shared" si="3"/>
        <v>24</v>
      </c>
      <c r="AB10" s="45">
        <v>74</v>
      </c>
      <c r="AC10" s="45">
        <v>106</v>
      </c>
      <c r="AD10" s="56">
        <f t="shared" si="4"/>
        <v>180</v>
      </c>
      <c r="AE10" s="51">
        <v>24</v>
      </c>
      <c r="AF10" s="51">
        <f t="shared" si="5"/>
        <v>3</v>
      </c>
      <c r="AG10" s="51">
        <f t="shared" si="6"/>
        <v>27</v>
      </c>
      <c r="AH10" s="24">
        <v>27</v>
      </c>
      <c r="AI10" s="56">
        <f t="shared" si="7"/>
        <v>630</v>
      </c>
      <c r="AJ10" s="48">
        <f t="shared" si="8"/>
        <v>108</v>
      </c>
      <c r="AK10" s="59">
        <f t="shared" si="9"/>
        <v>82</v>
      </c>
      <c r="AL10">
        <f t="shared" si="2"/>
        <v>10</v>
      </c>
      <c r="AM10">
        <f t="shared" si="10"/>
        <v>61</v>
      </c>
    </row>
    <row r="11" spans="1:43" ht="21">
      <c r="A11" s="63"/>
      <c r="B11" s="70"/>
      <c r="C11" s="6">
        <v>4</v>
      </c>
      <c r="D11" s="2">
        <v>342009</v>
      </c>
      <c r="E11" s="3" t="s">
        <v>42</v>
      </c>
      <c r="F11" s="16">
        <v>60</v>
      </c>
      <c r="G11" s="40">
        <v>40</v>
      </c>
      <c r="H11" s="56">
        <v>403</v>
      </c>
      <c r="I11" s="56">
        <v>50</v>
      </c>
      <c r="J11" s="53">
        <v>31</v>
      </c>
      <c r="K11" s="38">
        <v>5</v>
      </c>
      <c r="L11" s="5">
        <v>79</v>
      </c>
      <c r="M11" s="5">
        <v>10</v>
      </c>
      <c r="N11" s="56">
        <v>163</v>
      </c>
      <c r="O11" s="40">
        <v>18</v>
      </c>
      <c r="P11" s="51">
        <v>25</v>
      </c>
      <c r="Q11" s="27"/>
      <c r="R11" s="27">
        <v>18</v>
      </c>
      <c r="S11" s="27"/>
      <c r="T11" s="43">
        <v>25</v>
      </c>
      <c r="U11" s="43">
        <f t="shared" si="0"/>
        <v>0</v>
      </c>
      <c r="V11" s="24">
        <v>21</v>
      </c>
      <c r="W11" s="2">
        <f t="shared" si="1"/>
        <v>9</v>
      </c>
      <c r="X11" s="29"/>
      <c r="Y11" s="29"/>
      <c r="Z11" s="29"/>
      <c r="AA11" s="45">
        <f t="shared" si="3"/>
        <v>-12</v>
      </c>
      <c r="AB11" s="45">
        <v>60</v>
      </c>
      <c r="AC11" s="45">
        <v>72</v>
      </c>
      <c r="AD11" s="56">
        <f t="shared" si="4"/>
        <v>132</v>
      </c>
      <c r="AE11" s="51">
        <v>3</v>
      </c>
      <c r="AF11" s="51">
        <v>2</v>
      </c>
      <c r="AG11" s="51">
        <f t="shared" si="6"/>
        <v>5</v>
      </c>
      <c r="AH11" s="24">
        <v>3</v>
      </c>
      <c r="AI11" s="56">
        <f t="shared" si="7"/>
        <v>698</v>
      </c>
      <c r="AJ11" s="48">
        <f t="shared" si="8"/>
        <v>80</v>
      </c>
      <c r="AK11" s="59">
        <f t="shared" si="9"/>
        <v>55</v>
      </c>
      <c r="AL11">
        <f t="shared" si="2"/>
        <v>1.8</v>
      </c>
      <c r="AM11">
        <f t="shared" si="10"/>
        <v>56</v>
      </c>
    </row>
    <row r="12" spans="1:43" ht="21">
      <c r="A12" s="63"/>
      <c r="B12" s="70"/>
      <c r="C12" s="11">
        <v>5</v>
      </c>
      <c r="D12" s="12">
        <v>342013</v>
      </c>
      <c r="E12" s="13" t="s">
        <v>13</v>
      </c>
      <c r="F12" s="16">
        <v>40</v>
      </c>
      <c r="G12" s="40">
        <v>40</v>
      </c>
      <c r="H12" s="56">
        <v>72</v>
      </c>
      <c r="I12" s="56">
        <v>20</v>
      </c>
      <c r="J12" s="53">
        <v>14</v>
      </c>
      <c r="K12" s="38">
        <v>30</v>
      </c>
      <c r="L12" s="5">
        <v>11</v>
      </c>
      <c r="M12" s="5">
        <v>1</v>
      </c>
      <c r="N12" s="56">
        <v>25</v>
      </c>
      <c r="O12" s="40">
        <v>12</v>
      </c>
      <c r="P12" s="51">
        <v>15</v>
      </c>
      <c r="Q12" s="27"/>
      <c r="R12" s="27">
        <v>12</v>
      </c>
      <c r="S12" s="27"/>
      <c r="T12" s="43">
        <v>15</v>
      </c>
      <c r="U12" s="42">
        <f t="shared" si="0"/>
        <v>0</v>
      </c>
      <c r="V12" s="24">
        <v>8</v>
      </c>
      <c r="W12" s="2">
        <f t="shared" si="1"/>
        <v>26</v>
      </c>
      <c r="X12" s="29"/>
      <c r="Y12" s="29">
        <v>1</v>
      </c>
      <c r="Z12" s="29"/>
      <c r="AA12" s="45">
        <f t="shared" si="3"/>
        <v>17</v>
      </c>
      <c r="AB12" s="45">
        <v>10</v>
      </c>
      <c r="AC12" s="45">
        <v>18</v>
      </c>
      <c r="AD12" s="56">
        <f t="shared" si="4"/>
        <v>28</v>
      </c>
      <c r="AE12" s="51">
        <v>17</v>
      </c>
      <c r="AF12" s="51">
        <f t="shared" si="5"/>
        <v>1</v>
      </c>
      <c r="AG12" s="51">
        <f t="shared" si="6"/>
        <v>18</v>
      </c>
      <c r="AH12" s="24">
        <v>18</v>
      </c>
      <c r="AI12" s="56">
        <f t="shared" si="7"/>
        <v>125</v>
      </c>
      <c r="AJ12" s="48">
        <f t="shared" si="8"/>
        <v>53</v>
      </c>
      <c r="AK12" s="59">
        <f t="shared" si="9"/>
        <v>40</v>
      </c>
      <c r="AL12">
        <f t="shared" si="2"/>
        <v>5.2</v>
      </c>
      <c r="AM12">
        <f t="shared" si="10"/>
        <v>29</v>
      </c>
    </row>
    <row r="13" spans="1:43" ht="21">
      <c r="A13" s="63"/>
      <c r="B13" s="70"/>
      <c r="C13" s="11">
        <v>6</v>
      </c>
      <c r="D13" s="12">
        <v>342014</v>
      </c>
      <c r="E13" s="13" t="s">
        <v>14</v>
      </c>
      <c r="F13" s="16">
        <v>40</v>
      </c>
      <c r="G13" s="40">
        <v>80</v>
      </c>
      <c r="H13" s="56">
        <v>379</v>
      </c>
      <c r="I13" s="56">
        <v>40</v>
      </c>
      <c r="J13" s="53">
        <v>22</v>
      </c>
      <c r="K13" s="38">
        <v>38</v>
      </c>
      <c r="L13" s="5">
        <v>67</v>
      </c>
      <c r="M13" s="5">
        <v>2</v>
      </c>
      <c r="N13" s="56">
        <v>159</v>
      </c>
      <c r="O13" s="40">
        <v>12</v>
      </c>
      <c r="P13" s="51">
        <v>39</v>
      </c>
      <c r="Q13" s="27"/>
      <c r="R13" s="27">
        <v>12</v>
      </c>
      <c r="S13" s="27"/>
      <c r="T13" s="43">
        <v>39</v>
      </c>
      <c r="U13" s="43">
        <f t="shared" si="0"/>
        <v>0</v>
      </c>
      <c r="V13" s="24">
        <v>31</v>
      </c>
      <c r="W13" s="2">
        <f t="shared" si="1"/>
        <v>58</v>
      </c>
      <c r="X13" s="29"/>
      <c r="Y13" s="29">
        <v>1</v>
      </c>
      <c r="Z13" s="29">
        <v>1</v>
      </c>
      <c r="AA13" s="45">
        <f t="shared" si="3"/>
        <v>25</v>
      </c>
      <c r="AB13" s="45">
        <v>89</v>
      </c>
      <c r="AC13" s="45">
        <v>49</v>
      </c>
      <c r="AD13" s="56">
        <f t="shared" si="4"/>
        <v>138</v>
      </c>
      <c r="AE13" s="51">
        <v>26</v>
      </c>
      <c r="AF13" s="51">
        <f t="shared" si="5"/>
        <v>2</v>
      </c>
      <c r="AG13" s="51">
        <f t="shared" si="6"/>
        <v>28</v>
      </c>
      <c r="AH13" s="24">
        <v>28</v>
      </c>
      <c r="AI13" s="56">
        <f t="shared" si="7"/>
        <v>676</v>
      </c>
      <c r="AJ13" s="48">
        <f t="shared" si="8"/>
        <v>107</v>
      </c>
      <c r="AK13" s="59">
        <f t="shared" si="9"/>
        <v>81</v>
      </c>
      <c r="AL13">
        <f t="shared" si="2"/>
        <v>11.6</v>
      </c>
      <c r="AM13">
        <f t="shared" si="10"/>
        <v>61</v>
      </c>
    </row>
    <row r="14" spans="1:43" ht="21">
      <c r="A14" s="63"/>
      <c r="B14" s="70"/>
      <c r="C14" s="11">
        <v>7</v>
      </c>
      <c r="D14" s="12">
        <v>342023</v>
      </c>
      <c r="E14" s="13" t="s">
        <v>22</v>
      </c>
      <c r="F14" s="16">
        <v>40</v>
      </c>
      <c r="G14" s="40">
        <v>40</v>
      </c>
      <c r="H14" s="56">
        <v>243</v>
      </c>
      <c r="I14" s="56">
        <v>40</v>
      </c>
      <c r="J14" s="53">
        <v>25</v>
      </c>
      <c r="K14" s="38">
        <v>58</v>
      </c>
      <c r="L14" s="5">
        <v>50</v>
      </c>
      <c r="M14" s="5">
        <v>16</v>
      </c>
      <c r="N14" s="56">
        <v>124</v>
      </c>
      <c r="O14" s="40">
        <v>12</v>
      </c>
      <c r="P14" s="51">
        <v>15</v>
      </c>
      <c r="Q14" s="27"/>
      <c r="R14" s="27">
        <v>12</v>
      </c>
      <c r="S14" s="27"/>
      <c r="T14" s="43">
        <v>15</v>
      </c>
      <c r="U14" s="43">
        <f t="shared" si="0"/>
        <v>0</v>
      </c>
      <c r="V14" s="24">
        <v>9</v>
      </c>
      <c r="W14" s="2">
        <f t="shared" si="1"/>
        <v>15</v>
      </c>
      <c r="X14" s="29"/>
      <c r="Y14" s="29"/>
      <c r="Z14" s="29"/>
      <c r="AA14" s="45">
        <f t="shared" si="3"/>
        <v>6</v>
      </c>
      <c r="AB14" s="45">
        <v>59</v>
      </c>
      <c r="AC14" s="45">
        <v>39</v>
      </c>
      <c r="AD14" s="56">
        <f t="shared" si="4"/>
        <v>98</v>
      </c>
      <c r="AE14" s="51">
        <v>6</v>
      </c>
      <c r="AF14" s="51">
        <v>4</v>
      </c>
      <c r="AG14" s="51">
        <f t="shared" si="6"/>
        <v>10</v>
      </c>
      <c r="AH14" s="24">
        <v>6</v>
      </c>
      <c r="AI14" s="56">
        <f t="shared" si="7"/>
        <v>465</v>
      </c>
      <c r="AJ14" s="48">
        <f t="shared" si="8"/>
        <v>65</v>
      </c>
      <c r="AK14" s="59">
        <f t="shared" si="9"/>
        <v>40</v>
      </c>
      <c r="AL14">
        <f t="shared" si="2"/>
        <v>3</v>
      </c>
      <c r="AM14">
        <f t="shared" si="10"/>
        <v>40</v>
      </c>
    </row>
    <row r="15" spans="1:43" ht="21">
      <c r="A15" s="63"/>
      <c r="B15" s="70"/>
      <c r="C15" s="11">
        <v>8</v>
      </c>
      <c r="D15" s="12">
        <v>342024</v>
      </c>
      <c r="E15" s="13" t="s">
        <v>23</v>
      </c>
      <c r="F15" s="16">
        <v>40</v>
      </c>
      <c r="G15" s="40">
        <v>40</v>
      </c>
      <c r="H15" s="56">
        <v>274</v>
      </c>
      <c r="I15" s="56">
        <v>40</v>
      </c>
      <c r="J15" s="53">
        <v>17</v>
      </c>
      <c r="K15" s="38">
        <v>62</v>
      </c>
      <c r="L15" s="5">
        <v>56</v>
      </c>
      <c r="M15" s="5">
        <v>69</v>
      </c>
      <c r="N15" s="56">
        <v>187</v>
      </c>
      <c r="O15" s="40">
        <v>12</v>
      </c>
      <c r="P15" s="51">
        <v>18</v>
      </c>
      <c r="Q15" s="27"/>
      <c r="R15" s="27">
        <v>12</v>
      </c>
      <c r="S15" s="27"/>
      <c r="T15" s="43">
        <v>18</v>
      </c>
      <c r="U15" s="43">
        <f t="shared" si="0"/>
        <v>0</v>
      </c>
      <c r="V15" s="24">
        <v>11</v>
      </c>
      <c r="W15" s="2">
        <f t="shared" si="1"/>
        <v>23</v>
      </c>
      <c r="X15" s="29"/>
      <c r="Y15" s="29"/>
      <c r="Z15" s="29"/>
      <c r="AA15" s="45">
        <f t="shared" si="3"/>
        <v>12</v>
      </c>
      <c r="AB15" s="45">
        <v>50</v>
      </c>
      <c r="AC15" s="45">
        <v>53</v>
      </c>
      <c r="AD15" s="56">
        <f t="shared" si="4"/>
        <v>103</v>
      </c>
      <c r="AE15" s="51">
        <v>12</v>
      </c>
      <c r="AF15" s="51">
        <f t="shared" si="5"/>
        <v>0</v>
      </c>
      <c r="AG15" s="51">
        <f t="shared" si="6"/>
        <v>12</v>
      </c>
      <c r="AH15" s="24">
        <v>12</v>
      </c>
      <c r="AI15" s="56">
        <f t="shared" si="7"/>
        <v>564</v>
      </c>
      <c r="AJ15" s="48">
        <f t="shared" si="8"/>
        <v>70</v>
      </c>
      <c r="AK15" s="59">
        <f t="shared" si="9"/>
        <v>40</v>
      </c>
      <c r="AL15">
        <f t="shared" si="2"/>
        <v>4.5999999999999996</v>
      </c>
      <c r="AM15">
        <f t="shared" si="10"/>
        <v>35</v>
      </c>
    </row>
    <row r="16" spans="1:43" ht="21">
      <c r="A16" s="63"/>
      <c r="B16" s="70"/>
      <c r="C16" s="11">
        <v>9</v>
      </c>
      <c r="D16" s="12">
        <v>342025</v>
      </c>
      <c r="E16" s="13" t="s">
        <v>36</v>
      </c>
      <c r="F16" s="16">
        <v>40</v>
      </c>
      <c r="G16" s="40">
        <v>40</v>
      </c>
      <c r="H16" s="56">
        <v>126</v>
      </c>
      <c r="I16" s="56">
        <v>25</v>
      </c>
      <c r="J16" s="53">
        <v>12</v>
      </c>
      <c r="K16" s="38">
        <v>27</v>
      </c>
      <c r="L16" s="5">
        <v>37</v>
      </c>
      <c r="M16" s="5">
        <v>5</v>
      </c>
      <c r="N16" s="56">
        <v>69</v>
      </c>
      <c r="O16" s="40">
        <v>12</v>
      </c>
      <c r="P16" s="51">
        <v>22</v>
      </c>
      <c r="Q16" s="27"/>
      <c r="R16" s="27">
        <v>12</v>
      </c>
      <c r="S16" s="27"/>
      <c r="T16" s="43">
        <v>22</v>
      </c>
      <c r="U16" s="43">
        <f t="shared" si="0"/>
        <v>0</v>
      </c>
      <c r="V16" s="24">
        <v>17</v>
      </c>
      <c r="W16" s="2">
        <f t="shared" si="1"/>
        <v>28</v>
      </c>
      <c r="X16" s="29"/>
      <c r="Y16" s="29"/>
      <c r="Z16" s="29"/>
      <c r="AA16" s="45">
        <f t="shared" si="3"/>
        <v>11</v>
      </c>
      <c r="AB16" s="45">
        <v>46</v>
      </c>
      <c r="AC16" s="45">
        <v>65</v>
      </c>
      <c r="AD16" s="56">
        <f t="shared" si="4"/>
        <v>111</v>
      </c>
      <c r="AE16" s="51">
        <v>11</v>
      </c>
      <c r="AF16" s="51">
        <f t="shared" si="5"/>
        <v>1</v>
      </c>
      <c r="AG16" s="51">
        <f t="shared" si="6"/>
        <v>12</v>
      </c>
      <c r="AH16" s="24">
        <v>12</v>
      </c>
      <c r="AI16" s="56">
        <f t="shared" si="7"/>
        <v>306</v>
      </c>
      <c r="AJ16" s="48">
        <f t="shared" si="8"/>
        <v>59</v>
      </c>
      <c r="AK16" s="59">
        <f t="shared" si="9"/>
        <v>41</v>
      </c>
      <c r="AL16">
        <f t="shared" si="2"/>
        <v>5.6</v>
      </c>
      <c r="AM16">
        <f t="shared" si="10"/>
        <v>34</v>
      </c>
    </row>
    <row r="17" spans="1:39" ht="21">
      <c r="A17" s="63"/>
      <c r="B17" s="70"/>
      <c r="C17" s="15">
        <v>10</v>
      </c>
      <c r="D17" s="12">
        <v>342026</v>
      </c>
      <c r="E17" s="13" t="s">
        <v>35</v>
      </c>
      <c r="F17" s="16">
        <v>40</v>
      </c>
      <c r="G17" s="40">
        <v>40</v>
      </c>
      <c r="H17" s="56">
        <v>187</v>
      </c>
      <c r="I17" s="56">
        <v>30</v>
      </c>
      <c r="J17" s="54">
        <v>19</v>
      </c>
      <c r="K17" s="38">
        <v>47</v>
      </c>
      <c r="L17" s="5">
        <v>74</v>
      </c>
      <c r="M17" s="5">
        <v>39</v>
      </c>
      <c r="N17" s="56">
        <v>160</v>
      </c>
      <c r="O17" s="40">
        <v>12</v>
      </c>
      <c r="P17" s="51">
        <v>15</v>
      </c>
      <c r="Q17" s="27"/>
      <c r="R17" s="27">
        <v>12</v>
      </c>
      <c r="S17" s="27"/>
      <c r="T17" s="43">
        <v>15</v>
      </c>
      <c r="U17" s="43">
        <f t="shared" si="0"/>
        <v>0</v>
      </c>
      <c r="V17" s="24">
        <v>8</v>
      </c>
      <c r="W17" s="2">
        <f t="shared" si="1"/>
        <v>21</v>
      </c>
      <c r="X17" s="29"/>
      <c r="Y17" s="29"/>
      <c r="Z17" s="29"/>
      <c r="AA17" s="45">
        <f t="shared" si="3"/>
        <v>13</v>
      </c>
      <c r="AB17" s="45">
        <v>32</v>
      </c>
      <c r="AC17" s="45">
        <v>46</v>
      </c>
      <c r="AD17" s="56">
        <f t="shared" si="4"/>
        <v>78</v>
      </c>
      <c r="AE17" s="51">
        <v>13</v>
      </c>
      <c r="AF17" s="51">
        <f t="shared" si="5"/>
        <v>0</v>
      </c>
      <c r="AG17" s="51">
        <f t="shared" si="6"/>
        <v>13</v>
      </c>
      <c r="AH17" s="24">
        <v>13</v>
      </c>
      <c r="AI17" s="56">
        <f t="shared" si="7"/>
        <v>425</v>
      </c>
      <c r="AJ17" s="48">
        <f t="shared" si="8"/>
        <v>58</v>
      </c>
      <c r="AK17" s="59">
        <f t="shared" si="9"/>
        <v>40</v>
      </c>
      <c r="AL17">
        <f t="shared" si="2"/>
        <v>4.2</v>
      </c>
      <c r="AM17">
        <f t="shared" si="10"/>
        <v>34</v>
      </c>
    </row>
    <row r="18" spans="1:39" ht="21" customHeight="1">
      <c r="A18" s="64"/>
      <c r="B18" s="72"/>
      <c r="C18" s="67" t="s">
        <v>53</v>
      </c>
      <c r="D18" s="68"/>
      <c r="E18" s="68"/>
      <c r="F18" s="18">
        <f t="shared" ref="F18:K18" si="11">SUM(F8:F17)</f>
        <v>710</v>
      </c>
      <c r="G18" s="18">
        <f t="shared" si="11"/>
        <v>760</v>
      </c>
      <c r="H18" s="19">
        <f t="shared" si="11"/>
        <v>3043</v>
      </c>
      <c r="I18" s="52">
        <f t="shared" si="11"/>
        <v>510</v>
      </c>
      <c r="J18" s="36">
        <f t="shared" si="11"/>
        <v>301</v>
      </c>
      <c r="K18" s="28">
        <f t="shared" si="11"/>
        <v>583</v>
      </c>
      <c r="L18" s="17">
        <f t="shared" ref="L18:M18" si="12">SUM(L14:L17)</f>
        <v>217</v>
      </c>
      <c r="M18" s="17">
        <f t="shared" si="12"/>
        <v>129</v>
      </c>
      <c r="N18" s="19">
        <f>SUM(N8:N17)</f>
        <v>1531</v>
      </c>
      <c r="O18" s="17"/>
      <c r="P18" s="52">
        <f>SUM(P8:P17)</f>
        <v>385</v>
      </c>
      <c r="Q18" s="26"/>
      <c r="R18" s="26"/>
      <c r="S18" s="26"/>
      <c r="T18" s="44"/>
      <c r="U18" s="43"/>
      <c r="V18" s="57">
        <f>SUM(V8:V17)</f>
        <v>319</v>
      </c>
      <c r="W18" s="14">
        <f>SUM(W8:W17)</f>
        <v>459</v>
      </c>
      <c r="X18" s="28"/>
      <c r="Y18" s="28"/>
      <c r="Z18" s="28"/>
      <c r="AA18" s="46">
        <f>SUM(AA8:AA17)</f>
        <v>129</v>
      </c>
      <c r="AB18" s="46">
        <f t="shared" ref="AB18:AC18" si="13">SUM(AB8:AB17)</f>
        <v>662</v>
      </c>
      <c r="AC18" s="46">
        <f t="shared" si="13"/>
        <v>595</v>
      </c>
      <c r="AD18" s="19">
        <f>SUM(AD8:AD17)</f>
        <v>1257</v>
      </c>
      <c r="AE18" s="52">
        <f>SUM(AE8:AE17)</f>
        <v>145</v>
      </c>
      <c r="AF18" s="52">
        <f t="shared" ref="AF18:AH18" si="14">SUM(AF8:AF17)</f>
        <v>22</v>
      </c>
      <c r="AG18" s="52">
        <f t="shared" si="14"/>
        <v>167</v>
      </c>
      <c r="AH18" s="57">
        <f t="shared" si="14"/>
        <v>161</v>
      </c>
      <c r="AI18" s="19">
        <f t="shared" ref="AI18" si="15">SUM(AI8:AI17)</f>
        <v>5831</v>
      </c>
      <c r="AJ18" s="49">
        <f t="shared" ref="AJ18" si="16">SUM(AJ8:AJ17)</f>
        <v>1062</v>
      </c>
      <c r="AK18" s="60">
        <f>SUM(AK8:AK17)</f>
        <v>781</v>
      </c>
      <c r="AL18" s="19">
        <f>SUM(AL8:AL17)</f>
        <v>91.799999999999983</v>
      </c>
    </row>
    <row r="19" spans="1:39" ht="21">
      <c r="A19" s="62">
        <v>2</v>
      </c>
      <c r="B19" s="69" t="s">
        <v>27</v>
      </c>
      <c r="C19" s="12">
        <v>1</v>
      </c>
      <c r="D19" s="12">
        <v>342006</v>
      </c>
      <c r="E19" s="13" t="s">
        <v>43</v>
      </c>
      <c r="F19" s="16">
        <v>50</v>
      </c>
      <c r="G19" s="40">
        <v>80</v>
      </c>
      <c r="H19" s="56">
        <v>125</v>
      </c>
      <c r="I19" s="56">
        <v>25</v>
      </c>
      <c r="J19" s="53">
        <v>18</v>
      </c>
      <c r="K19" s="38">
        <v>32</v>
      </c>
      <c r="L19" s="5">
        <v>24</v>
      </c>
      <c r="M19" s="5">
        <v>1</v>
      </c>
      <c r="N19" s="56">
        <v>57</v>
      </c>
      <c r="O19" s="40">
        <v>15</v>
      </c>
      <c r="P19" s="51">
        <v>32</v>
      </c>
      <c r="Q19" s="27"/>
      <c r="R19" s="27">
        <v>15</v>
      </c>
      <c r="S19" s="27"/>
      <c r="T19" s="43">
        <v>32</v>
      </c>
      <c r="U19" s="43">
        <f>P19-T19</f>
        <v>0</v>
      </c>
      <c r="V19" s="24">
        <v>27</v>
      </c>
      <c r="W19" s="2">
        <f>G19-J19</f>
        <v>62</v>
      </c>
      <c r="X19" s="29"/>
      <c r="Y19" s="29">
        <v>3</v>
      </c>
      <c r="Z19" s="29"/>
      <c r="AA19" s="45">
        <f t="shared" ref="AA19:AA25" si="17">G19-J19-V19-X19-Y19-Z19</f>
        <v>32</v>
      </c>
      <c r="AB19" s="45">
        <v>26</v>
      </c>
      <c r="AC19" s="45">
        <v>35</v>
      </c>
      <c r="AD19" s="56">
        <f t="shared" si="4"/>
        <v>61</v>
      </c>
      <c r="AE19" s="51">
        <v>32</v>
      </c>
      <c r="AF19" s="51">
        <f t="shared" ref="AF19:AF23" si="18">AH19-AE19</f>
        <v>4</v>
      </c>
      <c r="AG19" s="51">
        <f t="shared" ref="AG19:AG23" si="19">AE19+AF19</f>
        <v>36</v>
      </c>
      <c r="AH19" s="24">
        <v>36</v>
      </c>
      <c r="AI19" s="56">
        <f t="shared" si="7"/>
        <v>243</v>
      </c>
      <c r="AJ19" s="48">
        <f t="shared" ref="AJ19:AJ23" si="20">SUM(I19,P19,AG19)</f>
        <v>93</v>
      </c>
      <c r="AK19" s="59">
        <f t="shared" si="9"/>
        <v>81</v>
      </c>
      <c r="AL19">
        <f>W19/$V$4</f>
        <v>12.4</v>
      </c>
      <c r="AM19">
        <f t="shared" si="10"/>
        <v>50</v>
      </c>
    </row>
    <row r="20" spans="1:39" ht="21">
      <c r="A20" s="63">
        <v>14</v>
      </c>
      <c r="B20" s="70"/>
      <c r="C20" s="12">
        <v>2</v>
      </c>
      <c r="D20" s="12">
        <v>342008</v>
      </c>
      <c r="E20" s="13" t="s">
        <v>9</v>
      </c>
      <c r="F20" s="16">
        <v>50</v>
      </c>
      <c r="G20" s="40">
        <v>80</v>
      </c>
      <c r="H20" s="56">
        <v>115</v>
      </c>
      <c r="I20" s="56">
        <v>25</v>
      </c>
      <c r="J20" s="53">
        <v>11</v>
      </c>
      <c r="K20" s="38">
        <v>22</v>
      </c>
      <c r="L20" s="5">
        <v>34</v>
      </c>
      <c r="M20" s="5">
        <v>1</v>
      </c>
      <c r="N20" s="56">
        <v>57</v>
      </c>
      <c r="O20" s="40">
        <v>15</v>
      </c>
      <c r="P20" s="51">
        <v>22</v>
      </c>
      <c r="Q20" s="27"/>
      <c r="R20" s="27">
        <v>15</v>
      </c>
      <c r="S20" s="27"/>
      <c r="T20" s="43">
        <v>22</v>
      </c>
      <c r="U20" s="43">
        <f>P20-T20</f>
        <v>0</v>
      </c>
      <c r="V20" s="24">
        <v>19</v>
      </c>
      <c r="W20" s="2">
        <f>G20-J20</f>
        <v>69</v>
      </c>
      <c r="X20" s="29"/>
      <c r="Y20" s="29">
        <v>3</v>
      </c>
      <c r="Z20" s="29"/>
      <c r="AA20" s="45">
        <f t="shared" si="17"/>
        <v>47</v>
      </c>
      <c r="AB20" s="45">
        <v>45</v>
      </c>
      <c r="AC20" s="45">
        <v>59</v>
      </c>
      <c r="AD20" s="56">
        <f t="shared" si="4"/>
        <v>104</v>
      </c>
      <c r="AE20" s="51">
        <v>47</v>
      </c>
      <c r="AF20" s="51">
        <f t="shared" si="18"/>
        <v>3</v>
      </c>
      <c r="AG20" s="51">
        <f t="shared" si="19"/>
        <v>50</v>
      </c>
      <c r="AH20" s="24">
        <v>50</v>
      </c>
      <c r="AI20" s="56">
        <f t="shared" si="7"/>
        <v>276</v>
      </c>
      <c r="AJ20" s="48">
        <f t="shared" si="20"/>
        <v>97</v>
      </c>
      <c r="AK20" s="59">
        <f t="shared" si="9"/>
        <v>80</v>
      </c>
      <c r="AL20">
        <f>W20/$V$4</f>
        <v>13.8</v>
      </c>
      <c r="AM20">
        <f t="shared" si="10"/>
        <v>33</v>
      </c>
    </row>
    <row r="21" spans="1:39" ht="21">
      <c r="A21" s="63">
        <v>15</v>
      </c>
      <c r="B21" s="70"/>
      <c r="C21" s="12">
        <v>3</v>
      </c>
      <c r="D21" s="12">
        <v>342015</v>
      </c>
      <c r="E21" s="13" t="s">
        <v>15</v>
      </c>
      <c r="F21" s="16">
        <v>40</v>
      </c>
      <c r="G21" s="40">
        <v>40</v>
      </c>
      <c r="H21" s="56">
        <v>186</v>
      </c>
      <c r="I21" s="56">
        <v>40</v>
      </c>
      <c r="J21" s="53">
        <v>23</v>
      </c>
      <c r="K21" s="38">
        <v>22</v>
      </c>
      <c r="L21" s="5">
        <v>34</v>
      </c>
      <c r="M21" s="5">
        <v>0</v>
      </c>
      <c r="N21" s="56">
        <v>56</v>
      </c>
      <c r="O21" s="40">
        <v>12</v>
      </c>
      <c r="P21" s="51">
        <v>12</v>
      </c>
      <c r="Q21" s="27"/>
      <c r="R21" s="27">
        <v>12</v>
      </c>
      <c r="S21" s="27"/>
      <c r="T21" s="43">
        <f>SUM(R21:S21)</f>
        <v>12</v>
      </c>
      <c r="U21" s="43">
        <f>P21-T21</f>
        <v>0</v>
      </c>
      <c r="V21" s="24">
        <v>11</v>
      </c>
      <c r="W21" s="2">
        <f>G21-J21</f>
        <v>17</v>
      </c>
      <c r="X21" s="29"/>
      <c r="Y21" s="29">
        <v>1</v>
      </c>
      <c r="Z21" s="29">
        <v>1</v>
      </c>
      <c r="AA21" s="45">
        <f t="shared" si="17"/>
        <v>4</v>
      </c>
      <c r="AB21" s="45">
        <v>34</v>
      </c>
      <c r="AC21" s="45">
        <v>52</v>
      </c>
      <c r="AD21" s="56">
        <f t="shared" si="4"/>
        <v>86</v>
      </c>
      <c r="AE21" s="51">
        <v>4</v>
      </c>
      <c r="AF21" s="51">
        <v>12</v>
      </c>
      <c r="AG21" s="51">
        <f t="shared" si="19"/>
        <v>16</v>
      </c>
      <c r="AH21" s="24">
        <v>6</v>
      </c>
      <c r="AI21" s="56">
        <f t="shared" si="7"/>
        <v>328</v>
      </c>
      <c r="AJ21" s="48">
        <f t="shared" si="20"/>
        <v>68</v>
      </c>
      <c r="AK21" s="59">
        <f t="shared" si="9"/>
        <v>40</v>
      </c>
      <c r="AL21">
        <f>W21/$V$4</f>
        <v>3.4</v>
      </c>
      <c r="AM21">
        <f t="shared" si="10"/>
        <v>35</v>
      </c>
    </row>
    <row r="22" spans="1:39" ht="21">
      <c r="A22" s="63">
        <v>16</v>
      </c>
      <c r="B22" s="70"/>
      <c r="C22" s="12">
        <v>4</v>
      </c>
      <c r="D22" s="12">
        <v>342016</v>
      </c>
      <c r="E22" s="13" t="s">
        <v>16</v>
      </c>
      <c r="F22" s="16">
        <v>40</v>
      </c>
      <c r="G22" s="40">
        <v>40</v>
      </c>
      <c r="H22" s="56">
        <v>105</v>
      </c>
      <c r="I22" s="56">
        <v>20</v>
      </c>
      <c r="J22" s="53">
        <v>10</v>
      </c>
      <c r="K22" s="38">
        <v>10</v>
      </c>
      <c r="L22" s="5">
        <v>14</v>
      </c>
      <c r="M22" s="5">
        <v>2</v>
      </c>
      <c r="N22" s="56">
        <v>26</v>
      </c>
      <c r="O22" s="40">
        <v>12</v>
      </c>
      <c r="P22" s="51">
        <v>12</v>
      </c>
      <c r="Q22" s="27"/>
      <c r="R22" s="27">
        <v>10</v>
      </c>
      <c r="S22" s="27">
        <v>2</v>
      </c>
      <c r="T22" s="43">
        <f>SUM(R22:S22)</f>
        <v>12</v>
      </c>
      <c r="U22" s="43">
        <f>P22-T22</f>
        <v>0</v>
      </c>
      <c r="V22" s="24">
        <v>10</v>
      </c>
      <c r="W22" s="2">
        <f>G22-J22</f>
        <v>30</v>
      </c>
      <c r="X22" s="29"/>
      <c r="Y22" s="29">
        <v>1</v>
      </c>
      <c r="Z22" s="29"/>
      <c r="AA22" s="45">
        <f t="shared" si="17"/>
        <v>19</v>
      </c>
      <c r="AB22" s="45">
        <v>15</v>
      </c>
      <c r="AC22" s="45">
        <v>17</v>
      </c>
      <c r="AD22" s="56">
        <f t="shared" si="4"/>
        <v>32</v>
      </c>
      <c r="AE22" s="51">
        <v>19</v>
      </c>
      <c r="AF22" s="51">
        <f t="shared" si="18"/>
        <v>2</v>
      </c>
      <c r="AG22" s="51">
        <f t="shared" si="19"/>
        <v>21</v>
      </c>
      <c r="AH22" s="24">
        <v>21</v>
      </c>
      <c r="AI22" s="56">
        <f t="shared" si="7"/>
        <v>163</v>
      </c>
      <c r="AJ22" s="48">
        <f t="shared" si="20"/>
        <v>53</v>
      </c>
      <c r="AK22" s="59">
        <f t="shared" si="9"/>
        <v>41</v>
      </c>
      <c r="AL22">
        <f>W22/$V$4</f>
        <v>6</v>
      </c>
      <c r="AM22">
        <f t="shared" si="10"/>
        <v>22</v>
      </c>
    </row>
    <row r="23" spans="1:39" ht="21">
      <c r="A23" s="22"/>
      <c r="B23" s="21"/>
      <c r="C23" s="16">
        <v>5</v>
      </c>
      <c r="D23" s="12">
        <v>342017</v>
      </c>
      <c r="E23" s="13" t="s">
        <v>41</v>
      </c>
      <c r="F23" s="16">
        <v>30</v>
      </c>
      <c r="G23" s="40">
        <v>40</v>
      </c>
      <c r="H23" s="56">
        <v>0</v>
      </c>
      <c r="I23" s="56">
        <v>0</v>
      </c>
      <c r="J23" s="54"/>
      <c r="K23" s="38">
        <v>1</v>
      </c>
      <c r="L23" s="5">
        <v>5</v>
      </c>
      <c r="M23" s="5">
        <v>0</v>
      </c>
      <c r="N23" s="56">
        <v>6</v>
      </c>
      <c r="O23" s="40">
        <v>0</v>
      </c>
      <c r="P23" s="51">
        <v>1</v>
      </c>
      <c r="Q23" s="27"/>
      <c r="R23" s="27">
        <v>1</v>
      </c>
      <c r="S23" s="27"/>
      <c r="T23" s="43">
        <f>SUM(R23:S23)</f>
        <v>1</v>
      </c>
      <c r="U23" s="42">
        <f>P23-T23</f>
        <v>0</v>
      </c>
      <c r="V23" s="24">
        <v>1</v>
      </c>
      <c r="W23" s="2">
        <f>G23-J23</f>
        <v>40</v>
      </c>
      <c r="X23" s="29">
        <v>1</v>
      </c>
      <c r="Y23" s="29"/>
      <c r="Z23" s="29"/>
      <c r="AA23" s="45">
        <f t="shared" si="17"/>
        <v>38</v>
      </c>
      <c r="AB23" s="45">
        <v>20</v>
      </c>
      <c r="AC23" s="45">
        <v>13</v>
      </c>
      <c r="AD23" s="56">
        <f t="shared" si="4"/>
        <v>33</v>
      </c>
      <c r="AE23" s="51">
        <v>38</v>
      </c>
      <c r="AF23" s="51">
        <f t="shared" si="18"/>
        <v>1</v>
      </c>
      <c r="AG23" s="51">
        <f t="shared" si="19"/>
        <v>39</v>
      </c>
      <c r="AH23" s="24">
        <v>39</v>
      </c>
      <c r="AI23" s="56">
        <f t="shared" si="7"/>
        <v>39</v>
      </c>
      <c r="AJ23" s="48">
        <f t="shared" si="20"/>
        <v>40</v>
      </c>
      <c r="AK23" s="59">
        <f t="shared" si="9"/>
        <v>40</v>
      </c>
      <c r="AL23">
        <f>W23/$V$4</f>
        <v>8</v>
      </c>
    </row>
    <row r="24" spans="1:39" ht="21" customHeight="1">
      <c r="A24" s="8"/>
      <c r="B24" s="7"/>
      <c r="C24" s="67" t="s">
        <v>52</v>
      </c>
      <c r="D24" s="68"/>
      <c r="E24" s="68"/>
      <c r="F24" s="18">
        <f>SUM(F19:F23)</f>
        <v>210</v>
      </c>
      <c r="G24" s="18">
        <f>SUM(G19:G23)</f>
        <v>280</v>
      </c>
      <c r="H24" s="19">
        <f>SUM(H19:H23)</f>
        <v>531</v>
      </c>
      <c r="I24" s="52">
        <f>SUM(I19:I23)</f>
        <v>110</v>
      </c>
      <c r="J24" s="36">
        <f>SUM(J19:J23)</f>
        <v>62</v>
      </c>
      <c r="K24" s="28">
        <f>SUM(K19:K22)</f>
        <v>86</v>
      </c>
      <c r="L24" s="17">
        <f t="shared" ref="L24:M24" si="21">SUM(L20:L23)</f>
        <v>87</v>
      </c>
      <c r="M24" s="17">
        <f t="shared" si="21"/>
        <v>3</v>
      </c>
      <c r="N24" s="19">
        <f>SUM(N19:N22)</f>
        <v>196</v>
      </c>
      <c r="O24" s="17"/>
      <c r="P24" s="52">
        <f>SUM(P19:P23)</f>
        <v>79</v>
      </c>
      <c r="Q24" s="26"/>
      <c r="R24" s="26"/>
      <c r="S24" s="26"/>
      <c r="T24" s="44"/>
      <c r="U24" s="43"/>
      <c r="V24" s="57">
        <f>SUM(V19:V23)</f>
        <v>68</v>
      </c>
      <c r="W24" s="17">
        <f>SUM(W19:W23)</f>
        <v>218</v>
      </c>
      <c r="X24" s="28"/>
      <c r="Y24" s="28"/>
      <c r="Z24" s="29"/>
      <c r="AA24" s="46">
        <f>SUM(AA19:AA23)</f>
        <v>140</v>
      </c>
      <c r="AB24" s="46">
        <f t="shared" ref="AB24:AC24" si="22">SUM(AB19:AB23)</f>
        <v>140</v>
      </c>
      <c r="AC24" s="46">
        <f t="shared" si="22"/>
        <v>176</v>
      </c>
      <c r="AD24" s="19">
        <f t="shared" ref="AD24:AI24" si="23">SUM(AD19:AD23)</f>
        <v>316</v>
      </c>
      <c r="AE24" s="52">
        <f t="shared" si="23"/>
        <v>140</v>
      </c>
      <c r="AF24" s="52">
        <f t="shared" si="23"/>
        <v>22</v>
      </c>
      <c r="AG24" s="52">
        <f t="shared" si="23"/>
        <v>162</v>
      </c>
      <c r="AH24" s="57">
        <f t="shared" si="23"/>
        <v>152</v>
      </c>
      <c r="AI24" s="19">
        <f t="shared" si="23"/>
        <v>1049</v>
      </c>
      <c r="AJ24" s="49">
        <f>SUM(AJ19:AJ22)</f>
        <v>311</v>
      </c>
      <c r="AK24" s="60">
        <f>SUM(AK19:AK23)</f>
        <v>282</v>
      </c>
      <c r="AL24" s="19">
        <f>SUM(AL13:AL22)</f>
        <v>156.4</v>
      </c>
    </row>
    <row r="25" spans="1:39" ht="21" customHeight="1">
      <c r="A25" s="69">
        <v>3</v>
      </c>
      <c r="B25" s="69" t="s">
        <v>28</v>
      </c>
      <c r="C25" s="12">
        <v>1</v>
      </c>
      <c r="D25" s="12">
        <v>342003</v>
      </c>
      <c r="E25" s="13" t="s">
        <v>5</v>
      </c>
      <c r="F25" s="16">
        <v>150</v>
      </c>
      <c r="G25" s="40">
        <v>160</v>
      </c>
      <c r="H25" s="56">
        <v>925</v>
      </c>
      <c r="I25" s="56">
        <v>80</v>
      </c>
      <c r="J25" s="53">
        <v>38</v>
      </c>
      <c r="K25" s="38">
        <v>140</v>
      </c>
      <c r="L25" s="5">
        <v>160</v>
      </c>
      <c r="M25" s="5">
        <v>9</v>
      </c>
      <c r="N25" s="56">
        <v>309</v>
      </c>
      <c r="O25" s="40">
        <v>45</v>
      </c>
      <c r="P25" s="51">
        <v>117</v>
      </c>
      <c r="Q25" s="27"/>
      <c r="R25" s="27">
        <v>45</v>
      </c>
      <c r="S25" s="27"/>
      <c r="T25" s="43">
        <v>117</v>
      </c>
      <c r="U25" s="43">
        <f>P25-T25</f>
        <v>0</v>
      </c>
      <c r="V25" s="24">
        <v>95</v>
      </c>
      <c r="W25" s="2">
        <f>G25-J25</f>
        <v>122</v>
      </c>
      <c r="X25" s="29"/>
      <c r="Y25" s="29">
        <v>1</v>
      </c>
      <c r="Z25" s="29">
        <v>1</v>
      </c>
      <c r="AA25" s="45">
        <f t="shared" si="17"/>
        <v>25</v>
      </c>
      <c r="AB25" s="45">
        <v>207</v>
      </c>
      <c r="AC25" s="45">
        <v>183</v>
      </c>
      <c r="AD25" s="56">
        <f t="shared" si="4"/>
        <v>390</v>
      </c>
      <c r="AE25" s="51">
        <v>25</v>
      </c>
      <c r="AF25" s="51">
        <f t="shared" ref="AF25:AF27" si="24">AH25-AE25</f>
        <v>2</v>
      </c>
      <c r="AG25" s="51">
        <f t="shared" ref="AG25:AG27" si="25">AE25+AF25</f>
        <v>27</v>
      </c>
      <c r="AH25" s="24">
        <v>27</v>
      </c>
      <c r="AI25" s="56">
        <f t="shared" ref="AI25:AI27" si="26">SUM(H25,N25,AD25)</f>
        <v>1624</v>
      </c>
      <c r="AJ25" s="48">
        <f t="shared" ref="AJ25:AJ27" si="27">SUM(I25,P25,AG25)</f>
        <v>224</v>
      </c>
      <c r="AK25" s="59">
        <f t="shared" si="9"/>
        <v>160</v>
      </c>
      <c r="AL25">
        <f>W25/$V$4</f>
        <v>24.4</v>
      </c>
      <c r="AM25">
        <f t="shared" ref="AM25:AM27" si="28">J25+P25</f>
        <v>155</v>
      </c>
    </row>
    <row r="26" spans="1:39" ht="21">
      <c r="A26" s="70">
        <v>19</v>
      </c>
      <c r="B26" s="70"/>
      <c r="C26" s="12">
        <v>2</v>
      </c>
      <c r="D26" s="12">
        <v>342010</v>
      </c>
      <c r="E26" s="13" t="s">
        <v>10</v>
      </c>
      <c r="F26" s="16">
        <v>100</v>
      </c>
      <c r="G26" s="40">
        <v>120</v>
      </c>
      <c r="H26" s="56">
        <v>730</v>
      </c>
      <c r="I26" s="56">
        <v>75</v>
      </c>
      <c r="J26" s="53">
        <v>40</v>
      </c>
      <c r="K26" s="38">
        <v>201</v>
      </c>
      <c r="L26" s="5">
        <v>174</v>
      </c>
      <c r="M26" s="5">
        <v>13</v>
      </c>
      <c r="N26" s="56">
        <v>388</v>
      </c>
      <c r="O26" s="40">
        <v>30</v>
      </c>
      <c r="P26" s="51">
        <v>86</v>
      </c>
      <c r="Q26" s="27"/>
      <c r="R26" s="27">
        <v>30</v>
      </c>
      <c r="S26" s="27"/>
      <c r="T26" s="43">
        <v>86</v>
      </c>
      <c r="U26" s="43">
        <f>P26-T26</f>
        <v>0</v>
      </c>
      <c r="V26" s="24">
        <v>71</v>
      </c>
      <c r="W26" s="2">
        <f>G26-J26</f>
        <v>80</v>
      </c>
      <c r="X26" s="29"/>
      <c r="Y26" s="29"/>
      <c r="Z26" s="29">
        <v>1</v>
      </c>
      <c r="AA26" s="45">
        <f t="shared" ref="AA26:AA27" si="29">G26-J26-V26-X26-Y26-Z26</f>
        <v>8</v>
      </c>
      <c r="AB26" s="45">
        <v>223</v>
      </c>
      <c r="AC26" s="45">
        <v>185</v>
      </c>
      <c r="AD26" s="56">
        <f t="shared" si="4"/>
        <v>408</v>
      </c>
      <c r="AE26" s="51">
        <v>8</v>
      </c>
      <c r="AF26" s="51">
        <f t="shared" si="24"/>
        <v>1</v>
      </c>
      <c r="AG26" s="51">
        <f t="shared" si="25"/>
        <v>9</v>
      </c>
      <c r="AH26" s="24">
        <v>9</v>
      </c>
      <c r="AI26" s="56">
        <f t="shared" si="26"/>
        <v>1526</v>
      </c>
      <c r="AJ26" s="48">
        <f t="shared" si="27"/>
        <v>170</v>
      </c>
      <c r="AK26" s="59">
        <f t="shared" si="9"/>
        <v>120</v>
      </c>
      <c r="AL26">
        <f>W26/$V$4</f>
        <v>16</v>
      </c>
      <c r="AM26">
        <f t="shared" si="28"/>
        <v>126</v>
      </c>
    </row>
    <row r="27" spans="1:39" ht="21">
      <c r="A27" s="70">
        <v>20</v>
      </c>
      <c r="B27" s="70"/>
      <c r="C27" s="12">
        <v>3</v>
      </c>
      <c r="D27" s="12">
        <v>342022</v>
      </c>
      <c r="E27" s="13" t="s">
        <v>21</v>
      </c>
      <c r="F27" s="16">
        <v>40</v>
      </c>
      <c r="G27" s="40">
        <v>40</v>
      </c>
      <c r="H27" s="56">
        <v>394</v>
      </c>
      <c r="I27" s="56">
        <v>40</v>
      </c>
      <c r="J27" s="53">
        <v>17</v>
      </c>
      <c r="K27" s="38">
        <v>59</v>
      </c>
      <c r="L27" s="5">
        <v>53</v>
      </c>
      <c r="M27" s="5">
        <v>9</v>
      </c>
      <c r="N27" s="56">
        <v>121</v>
      </c>
      <c r="O27" s="40">
        <v>12</v>
      </c>
      <c r="P27" s="51">
        <v>24</v>
      </c>
      <c r="Q27" s="27"/>
      <c r="R27" s="27">
        <v>12</v>
      </c>
      <c r="S27" s="27"/>
      <c r="T27" s="43">
        <v>24</v>
      </c>
      <c r="U27" s="43">
        <f>P27-T27</f>
        <v>0</v>
      </c>
      <c r="V27" s="24">
        <v>16</v>
      </c>
      <c r="W27" s="2">
        <f>G27-J27</f>
        <v>23</v>
      </c>
      <c r="X27" s="29"/>
      <c r="Y27" s="29"/>
      <c r="Z27" s="29">
        <v>1</v>
      </c>
      <c r="AA27" s="45">
        <f t="shared" si="29"/>
        <v>6</v>
      </c>
      <c r="AB27" s="45">
        <v>79</v>
      </c>
      <c r="AC27" s="45">
        <v>80</v>
      </c>
      <c r="AD27" s="56">
        <f t="shared" si="4"/>
        <v>159</v>
      </c>
      <c r="AE27" s="51">
        <v>6</v>
      </c>
      <c r="AF27" s="51">
        <f t="shared" si="24"/>
        <v>1</v>
      </c>
      <c r="AG27" s="51">
        <f t="shared" si="25"/>
        <v>7</v>
      </c>
      <c r="AH27" s="24">
        <v>7</v>
      </c>
      <c r="AI27" s="56">
        <f t="shared" si="26"/>
        <v>674</v>
      </c>
      <c r="AJ27" s="48">
        <f t="shared" si="27"/>
        <v>71</v>
      </c>
      <c r="AK27" s="59">
        <f t="shared" si="9"/>
        <v>40</v>
      </c>
      <c r="AL27">
        <f>W27/$V$4</f>
        <v>4.5999999999999996</v>
      </c>
      <c r="AM27">
        <f t="shared" si="28"/>
        <v>41</v>
      </c>
    </row>
    <row r="28" spans="1:39" ht="21" customHeight="1">
      <c r="A28" s="10"/>
      <c r="B28" s="9"/>
      <c r="C28" s="67" t="s">
        <v>54</v>
      </c>
      <c r="D28" s="68"/>
      <c r="E28" s="68"/>
      <c r="F28" s="18">
        <f>SUM(F25:F27)</f>
        <v>290</v>
      </c>
      <c r="G28" s="18">
        <f>SUM(G25:G27)</f>
        <v>320</v>
      </c>
      <c r="H28" s="19">
        <f>SUM(H25:H27)</f>
        <v>2049</v>
      </c>
      <c r="I28" s="52">
        <f>SUM(I25:I27)</f>
        <v>195</v>
      </c>
      <c r="J28" s="36">
        <f>SUM(J25:J27)</f>
        <v>95</v>
      </c>
      <c r="K28" s="28">
        <f t="shared" ref="K28" si="30">SUM(K25:K27)</f>
        <v>400</v>
      </c>
      <c r="L28" s="17">
        <f t="shared" ref="L28:M28" si="31">SUM(L24:L27)</f>
        <v>474</v>
      </c>
      <c r="M28" s="17">
        <f t="shared" si="31"/>
        <v>34</v>
      </c>
      <c r="N28" s="19">
        <f t="shared" ref="N28" si="32">SUM(N25:N27)</f>
        <v>818</v>
      </c>
      <c r="O28" s="17"/>
      <c r="P28" s="52">
        <f>SUM(P25:P27)</f>
        <v>227</v>
      </c>
      <c r="Q28" s="26"/>
      <c r="R28" s="26"/>
      <c r="S28" s="26"/>
      <c r="T28" s="44"/>
      <c r="U28" s="43"/>
      <c r="V28" s="57">
        <f>SUM(V25:V27)</f>
        <v>182</v>
      </c>
      <c r="W28" s="14">
        <f>SUM(W25:W27)</f>
        <v>225</v>
      </c>
      <c r="X28" s="28"/>
      <c r="Y28" s="28"/>
      <c r="Z28" s="28"/>
      <c r="AA28" s="46">
        <f>SUM(AA25:AA27)</f>
        <v>39</v>
      </c>
      <c r="AB28" s="46">
        <f t="shared" ref="AB28:AC28" si="33">SUM(AB25:AB27)</f>
        <v>509</v>
      </c>
      <c r="AC28" s="46">
        <f t="shared" si="33"/>
        <v>448</v>
      </c>
      <c r="AD28" s="19">
        <f t="shared" ref="AD28:AI28" si="34">SUM(AD25:AD27)</f>
        <v>957</v>
      </c>
      <c r="AE28" s="52">
        <f t="shared" si="34"/>
        <v>39</v>
      </c>
      <c r="AF28" s="52">
        <f t="shared" si="34"/>
        <v>4</v>
      </c>
      <c r="AG28" s="52">
        <f t="shared" si="34"/>
        <v>43</v>
      </c>
      <c r="AH28" s="57">
        <f t="shared" si="34"/>
        <v>43</v>
      </c>
      <c r="AI28" s="19">
        <f t="shared" si="34"/>
        <v>3824</v>
      </c>
      <c r="AJ28" s="49">
        <f t="shared" ref="AJ28:AK28" si="35">SUM(AJ25:AJ27)</f>
        <v>465</v>
      </c>
      <c r="AK28" s="60">
        <f t="shared" si="35"/>
        <v>320</v>
      </c>
      <c r="AL28" s="19">
        <f>SUM(AL18:AL27)</f>
        <v>336.79999999999995</v>
      </c>
    </row>
    <row r="29" spans="1:39" ht="21" customHeight="1">
      <c r="A29" s="69">
        <v>4</v>
      </c>
      <c r="B29" s="69" t="s">
        <v>29</v>
      </c>
      <c r="C29" s="12">
        <v>1</v>
      </c>
      <c r="D29" s="12">
        <v>342018</v>
      </c>
      <c r="E29" s="13" t="s">
        <v>17</v>
      </c>
      <c r="F29" s="16">
        <v>60</v>
      </c>
      <c r="G29" s="40">
        <v>80</v>
      </c>
      <c r="H29" s="56">
        <v>169</v>
      </c>
      <c r="I29" s="56">
        <v>30</v>
      </c>
      <c r="J29" s="55">
        <v>16</v>
      </c>
      <c r="K29" s="29">
        <v>62</v>
      </c>
      <c r="L29" s="5">
        <v>29</v>
      </c>
      <c r="M29" s="5">
        <v>4</v>
      </c>
      <c r="N29" s="56">
        <v>62</v>
      </c>
      <c r="O29" s="40">
        <v>18</v>
      </c>
      <c r="P29" s="51">
        <v>41</v>
      </c>
      <c r="Q29" s="27"/>
      <c r="R29" s="27">
        <v>18</v>
      </c>
      <c r="S29" s="27"/>
      <c r="T29" s="43">
        <v>41</v>
      </c>
      <c r="U29" s="42">
        <f>P29-T29</f>
        <v>0</v>
      </c>
      <c r="V29" s="24">
        <v>28</v>
      </c>
      <c r="W29" s="2">
        <f>G29-J29</f>
        <v>64</v>
      </c>
      <c r="X29" s="29"/>
      <c r="Y29" s="29">
        <v>2</v>
      </c>
      <c r="Z29" s="29"/>
      <c r="AA29" s="45">
        <f t="shared" ref="AA29:AA32" si="36">G29-J29-V29-X29-Y29-Z29</f>
        <v>34</v>
      </c>
      <c r="AB29" s="45">
        <v>33</v>
      </c>
      <c r="AC29" s="45">
        <v>37</v>
      </c>
      <c r="AD29" s="56">
        <f t="shared" si="4"/>
        <v>70</v>
      </c>
      <c r="AE29" s="51">
        <v>34</v>
      </c>
      <c r="AF29" s="51">
        <f t="shared" ref="AF29:AF32" si="37">AH29-AE29</f>
        <v>4</v>
      </c>
      <c r="AG29" s="51">
        <f t="shared" ref="AG29:AG32" si="38">AE29+AF29</f>
        <v>38</v>
      </c>
      <c r="AH29" s="24">
        <v>38</v>
      </c>
      <c r="AI29" s="56">
        <f t="shared" ref="AI29:AI32" si="39">SUM(H29,N29,AD29)</f>
        <v>301</v>
      </c>
      <c r="AJ29" s="48">
        <f t="shared" ref="AJ29:AJ32" si="40">SUM(I29,P29,AG29)</f>
        <v>109</v>
      </c>
      <c r="AK29" s="59">
        <f t="shared" si="9"/>
        <v>82</v>
      </c>
      <c r="AL29">
        <f>W29/$V$4</f>
        <v>12.8</v>
      </c>
      <c r="AM29">
        <f t="shared" ref="AM29:AM32" si="41">J29+P29</f>
        <v>57</v>
      </c>
    </row>
    <row r="30" spans="1:39" ht="21">
      <c r="A30" s="70"/>
      <c r="B30" s="70"/>
      <c r="C30" s="12">
        <v>2</v>
      </c>
      <c r="D30" s="12">
        <v>342012</v>
      </c>
      <c r="E30" s="13" t="s">
        <v>12</v>
      </c>
      <c r="F30" s="16">
        <v>30</v>
      </c>
      <c r="G30" s="40">
        <v>40</v>
      </c>
      <c r="H30" s="56">
        <v>45</v>
      </c>
      <c r="I30" s="56">
        <v>15</v>
      </c>
      <c r="J30" s="55">
        <v>6</v>
      </c>
      <c r="K30" s="29">
        <v>11</v>
      </c>
      <c r="L30" s="5">
        <v>8</v>
      </c>
      <c r="M30" s="5">
        <v>0</v>
      </c>
      <c r="N30" s="56">
        <v>11</v>
      </c>
      <c r="O30" s="40">
        <v>9</v>
      </c>
      <c r="P30" s="51">
        <v>4</v>
      </c>
      <c r="Q30" s="27"/>
      <c r="R30" s="27">
        <v>3</v>
      </c>
      <c r="S30" s="27">
        <v>5</v>
      </c>
      <c r="T30" s="43">
        <v>4</v>
      </c>
      <c r="U30" s="42">
        <f>P30-T30</f>
        <v>0</v>
      </c>
      <c r="V30" s="24">
        <v>3</v>
      </c>
      <c r="W30" s="2">
        <f>G30-J30</f>
        <v>34</v>
      </c>
      <c r="X30" s="29"/>
      <c r="Y30" s="29">
        <v>1</v>
      </c>
      <c r="Z30" s="29"/>
      <c r="AA30" s="45">
        <f t="shared" si="36"/>
        <v>30</v>
      </c>
      <c r="AB30" s="45">
        <v>2</v>
      </c>
      <c r="AC30" s="45">
        <v>13</v>
      </c>
      <c r="AD30" s="56">
        <f t="shared" si="4"/>
        <v>15</v>
      </c>
      <c r="AE30" s="51">
        <v>30</v>
      </c>
      <c r="AF30" s="51">
        <v>5</v>
      </c>
      <c r="AG30" s="51">
        <f t="shared" si="38"/>
        <v>35</v>
      </c>
      <c r="AH30" s="24">
        <v>34</v>
      </c>
      <c r="AI30" s="56">
        <f t="shared" si="39"/>
        <v>71</v>
      </c>
      <c r="AJ30" s="48">
        <f t="shared" si="40"/>
        <v>54</v>
      </c>
      <c r="AK30" s="59">
        <f t="shared" si="9"/>
        <v>43</v>
      </c>
      <c r="AL30">
        <f>W30/$V$4</f>
        <v>6.8</v>
      </c>
      <c r="AM30">
        <f t="shared" si="41"/>
        <v>10</v>
      </c>
    </row>
    <row r="31" spans="1:39" ht="21">
      <c r="A31" s="70"/>
      <c r="B31" s="70"/>
      <c r="C31" s="12">
        <v>3</v>
      </c>
      <c r="D31" s="12">
        <v>342019</v>
      </c>
      <c r="E31" s="13" t="s">
        <v>18</v>
      </c>
      <c r="F31" s="16">
        <v>40</v>
      </c>
      <c r="G31" s="40">
        <v>80</v>
      </c>
      <c r="H31" s="56">
        <v>258</v>
      </c>
      <c r="I31" s="56">
        <v>40</v>
      </c>
      <c r="J31" s="55">
        <v>23</v>
      </c>
      <c r="K31" s="29">
        <v>64</v>
      </c>
      <c r="L31" s="5">
        <v>34</v>
      </c>
      <c r="M31" s="5">
        <v>6</v>
      </c>
      <c r="N31" s="56">
        <v>64</v>
      </c>
      <c r="O31" s="40">
        <v>12</v>
      </c>
      <c r="P31" s="51">
        <v>39</v>
      </c>
      <c r="Q31" s="27"/>
      <c r="R31" s="27">
        <v>12</v>
      </c>
      <c r="S31" s="27"/>
      <c r="T31" s="43">
        <v>39</v>
      </c>
      <c r="U31" s="42">
        <f>P31-T31</f>
        <v>0</v>
      </c>
      <c r="V31" s="24">
        <v>28</v>
      </c>
      <c r="W31" s="2">
        <f>G31-J31</f>
        <v>57</v>
      </c>
      <c r="X31" s="29"/>
      <c r="Y31" s="29">
        <v>1</v>
      </c>
      <c r="Z31" s="29"/>
      <c r="AA31" s="45">
        <f t="shared" si="36"/>
        <v>28</v>
      </c>
      <c r="AB31" s="45">
        <v>27</v>
      </c>
      <c r="AC31" s="45">
        <v>59</v>
      </c>
      <c r="AD31" s="56">
        <f t="shared" si="4"/>
        <v>86</v>
      </c>
      <c r="AE31" s="51">
        <v>28</v>
      </c>
      <c r="AF31" s="51">
        <f t="shared" si="37"/>
        <v>1</v>
      </c>
      <c r="AG31" s="51">
        <f t="shared" si="38"/>
        <v>29</v>
      </c>
      <c r="AH31" s="24">
        <v>29</v>
      </c>
      <c r="AI31" s="56">
        <f t="shared" si="39"/>
        <v>408</v>
      </c>
      <c r="AJ31" s="48">
        <f t="shared" si="40"/>
        <v>108</v>
      </c>
      <c r="AK31" s="59">
        <f t="shared" si="9"/>
        <v>80</v>
      </c>
      <c r="AL31">
        <f>W31/$V$4</f>
        <v>11.4</v>
      </c>
      <c r="AM31">
        <f t="shared" si="41"/>
        <v>62</v>
      </c>
    </row>
    <row r="32" spans="1:39" ht="21">
      <c r="A32" s="72"/>
      <c r="B32" s="72"/>
      <c r="C32" s="12">
        <v>4</v>
      </c>
      <c r="D32" s="12">
        <v>342020</v>
      </c>
      <c r="E32" s="13" t="s">
        <v>19</v>
      </c>
      <c r="F32" s="16">
        <v>30</v>
      </c>
      <c r="G32" s="40">
        <v>40</v>
      </c>
      <c r="H32" s="56">
        <v>82</v>
      </c>
      <c r="I32" s="56">
        <v>15</v>
      </c>
      <c r="J32" s="55">
        <v>7</v>
      </c>
      <c r="K32" s="29">
        <v>18</v>
      </c>
      <c r="L32" s="5">
        <v>10</v>
      </c>
      <c r="M32" s="5">
        <v>1</v>
      </c>
      <c r="N32" s="56">
        <v>18</v>
      </c>
      <c r="O32" s="40">
        <v>9</v>
      </c>
      <c r="P32" s="51">
        <v>11</v>
      </c>
      <c r="Q32" s="27"/>
      <c r="R32" s="27">
        <v>7</v>
      </c>
      <c r="S32" s="27">
        <v>2</v>
      </c>
      <c r="T32" s="43">
        <v>11</v>
      </c>
      <c r="U32" s="42">
        <f>P32-T32</f>
        <v>0</v>
      </c>
      <c r="V32" s="24">
        <v>10</v>
      </c>
      <c r="W32" s="2">
        <f>G32-J32</f>
        <v>33</v>
      </c>
      <c r="X32" s="29"/>
      <c r="Y32" s="29">
        <v>1</v>
      </c>
      <c r="Z32" s="29"/>
      <c r="AA32" s="45">
        <f t="shared" si="36"/>
        <v>22</v>
      </c>
      <c r="AB32" s="45">
        <v>8</v>
      </c>
      <c r="AC32" s="45">
        <v>26</v>
      </c>
      <c r="AD32" s="56">
        <f t="shared" si="4"/>
        <v>34</v>
      </c>
      <c r="AE32" s="51">
        <v>22</v>
      </c>
      <c r="AF32" s="51">
        <f t="shared" si="37"/>
        <v>0</v>
      </c>
      <c r="AG32" s="51">
        <f t="shared" si="38"/>
        <v>22</v>
      </c>
      <c r="AH32" s="24">
        <v>22</v>
      </c>
      <c r="AI32" s="56">
        <f t="shared" si="39"/>
        <v>134</v>
      </c>
      <c r="AJ32" s="48">
        <f t="shared" si="40"/>
        <v>48</v>
      </c>
      <c r="AK32" s="59">
        <f t="shared" si="9"/>
        <v>39</v>
      </c>
      <c r="AL32">
        <f>W32/$V$4</f>
        <v>6.6</v>
      </c>
      <c r="AM32">
        <f t="shared" si="41"/>
        <v>18</v>
      </c>
    </row>
    <row r="33" spans="1:39" ht="21" customHeight="1">
      <c r="A33" s="8"/>
      <c r="B33" s="7"/>
      <c r="C33" s="67" t="s">
        <v>55</v>
      </c>
      <c r="D33" s="68"/>
      <c r="E33" s="68"/>
      <c r="F33" s="18">
        <f>SUM(F29:F32)</f>
        <v>160</v>
      </c>
      <c r="G33" s="18">
        <f>SUM(G29:G32)</f>
        <v>240</v>
      </c>
      <c r="H33" s="19">
        <f>SUM(H29:H32)</f>
        <v>554</v>
      </c>
      <c r="I33" s="52">
        <f>SUM(I29:I32)</f>
        <v>100</v>
      </c>
      <c r="J33" s="36">
        <f>SUM(J29:J32)</f>
        <v>52</v>
      </c>
      <c r="K33" s="28">
        <f t="shared" ref="K33:M33" si="42">SUM(K29:K32)</f>
        <v>155</v>
      </c>
      <c r="L33" s="17">
        <f t="shared" si="42"/>
        <v>81</v>
      </c>
      <c r="M33" s="17">
        <f t="shared" si="42"/>
        <v>11</v>
      </c>
      <c r="N33" s="19">
        <f t="shared" ref="N33" si="43">SUM(N29:N32)</f>
        <v>155</v>
      </c>
      <c r="O33" s="17"/>
      <c r="P33" s="52">
        <f>SUM(P29:P32)</f>
        <v>95</v>
      </c>
      <c r="Q33" s="26"/>
      <c r="R33" s="26"/>
      <c r="S33" s="26"/>
      <c r="T33" s="44"/>
      <c r="U33" s="43"/>
      <c r="V33" s="57">
        <f>SUM(V29:V32)</f>
        <v>69</v>
      </c>
      <c r="W33" s="14">
        <f>SUM(W29:W32)</f>
        <v>188</v>
      </c>
      <c r="X33" s="28"/>
      <c r="Y33" s="28"/>
      <c r="Z33" s="28"/>
      <c r="AA33" s="46">
        <f>SUM(AA29:AA32)</f>
        <v>114</v>
      </c>
      <c r="AB33" s="46">
        <f t="shared" ref="AB33:AC33" si="44">SUM(AB29:AB32)</f>
        <v>70</v>
      </c>
      <c r="AC33" s="46">
        <f t="shared" si="44"/>
        <v>135</v>
      </c>
      <c r="AD33" s="19">
        <f t="shared" ref="AD33:AI33" si="45">SUM(AD29:AD32)</f>
        <v>205</v>
      </c>
      <c r="AE33" s="52">
        <f t="shared" si="45"/>
        <v>114</v>
      </c>
      <c r="AF33" s="52">
        <f t="shared" si="45"/>
        <v>10</v>
      </c>
      <c r="AG33" s="52">
        <f t="shared" si="45"/>
        <v>124</v>
      </c>
      <c r="AH33" s="57">
        <f t="shared" si="45"/>
        <v>123</v>
      </c>
      <c r="AI33" s="19">
        <f t="shared" si="45"/>
        <v>914</v>
      </c>
      <c r="AJ33" s="49">
        <f t="shared" ref="AJ33:AK33" si="46">SUM(AJ29:AJ32)</f>
        <v>319</v>
      </c>
      <c r="AK33" s="60">
        <f t="shared" si="46"/>
        <v>244</v>
      </c>
      <c r="AL33" s="19">
        <f>SUM(AL24:AL32)</f>
        <v>575.79999999999984</v>
      </c>
    </row>
    <row r="34" spans="1:39" ht="21" customHeight="1">
      <c r="A34" s="69">
        <v>5</v>
      </c>
      <c r="B34" s="69" t="s">
        <v>30</v>
      </c>
      <c r="C34" s="2">
        <v>1</v>
      </c>
      <c r="D34" s="2">
        <v>342005</v>
      </c>
      <c r="E34" s="3" t="s">
        <v>7</v>
      </c>
      <c r="F34" s="16">
        <v>60</v>
      </c>
      <c r="G34" s="40">
        <v>80</v>
      </c>
      <c r="H34" s="56">
        <v>153</v>
      </c>
      <c r="I34" s="56">
        <v>35</v>
      </c>
      <c r="J34" s="55">
        <v>17</v>
      </c>
      <c r="K34" s="29">
        <v>47</v>
      </c>
      <c r="L34" s="5">
        <v>24</v>
      </c>
      <c r="M34" s="5">
        <v>0</v>
      </c>
      <c r="N34" s="56">
        <v>47</v>
      </c>
      <c r="O34" s="40">
        <v>18</v>
      </c>
      <c r="P34" s="51">
        <v>27</v>
      </c>
      <c r="Q34" s="27"/>
      <c r="R34" s="27">
        <v>18</v>
      </c>
      <c r="S34" s="27"/>
      <c r="T34" s="43">
        <v>27</v>
      </c>
      <c r="U34" s="42">
        <f>P34-T34</f>
        <v>0</v>
      </c>
      <c r="V34" s="24">
        <v>19</v>
      </c>
      <c r="W34" s="2">
        <f>G34-J34</f>
        <v>63</v>
      </c>
      <c r="X34" s="29"/>
      <c r="Y34" s="29">
        <v>3</v>
      </c>
      <c r="Z34" s="29">
        <v>1</v>
      </c>
      <c r="AA34" s="45">
        <f t="shared" ref="AA34:AA37" si="47">G34-J34-V34-X34-Y34-Z34</f>
        <v>40</v>
      </c>
      <c r="AB34" s="45">
        <v>29</v>
      </c>
      <c r="AC34" s="45">
        <v>27</v>
      </c>
      <c r="AD34" s="56">
        <f t="shared" si="4"/>
        <v>56</v>
      </c>
      <c r="AE34" s="51">
        <v>40</v>
      </c>
      <c r="AF34" s="51">
        <f t="shared" ref="AF34:AF37" si="48">AH34-AE34</f>
        <v>2</v>
      </c>
      <c r="AG34" s="51">
        <f t="shared" ref="AG34:AG37" si="49">AE34+AF34</f>
        <v>42</v>
      </c>
      <c r="AH34" s="24">
        <v>42</v>
      </c>
      <c r="AI34" s="56">
        <f t="shared" ref="AI34:AI37" si="50">SUM(H34,N34,AD34)</f>
        <v>256</v>
      </c>
      <c r="AJ34" s="48">
        <f t="shared" ref="AJ34:AJ37" si="51">SUM(I34,P34,AG34)</f>
        <v>104</v>
      </c>
      <c r="AK34" s="59">
        <f t="shared" si="9"/>
        <v>78</v>
      </c>
      <c r="AL34">
        <f>W34/$V$4</f>
        <v>12.6</v>
      </c>
      <c r="AM34">
        <f t="shared" ref="AM34:AM37" si="52">J34+P34</f>
        <v>44</v>
      </c>
    </row>
    <row r="35" spans="1:39" ht="21">
      <c r="A35" s="70">
        <v>11</v>
      </c>
      <c r="B35" s="70"/>
      <c r="C35" s="2">
        <v>2</v>
      </c>
      <c r="D35" s="2">
        <v>342011</v>
      </c>
      <c r="E35" s="3" t="s">
        <v>11</v>
      </c>
      <c r="F35" s="16">
        <v>30</v>
      </c>
      <c r="G35" s="40">
        <v>40</v>
      </c>
      <c r="H35" s="56">
        <v>99</v>
      </c>
      <c r="I35" s="56">
        <v>15</v>
      </c>
      <c r="J35" s="55">
        <v>4</v>
      </c>
      <c r="K35" s="29">
        <v>21</v>
      </c>
      <c r="L35" s="5">
        <v>19</v>
      </c>
      <c r="M35" s="5">
        <v>0</v>
      </c>
      <c r="N35" s="56">
        <v>21</v>
      </c>
      <c r="O35" s="40">
        <v>9</v>
      </c>
      <c r="P35" s="51">
        <v>5</v>
      </c>
      <c r="Q35" s="27"/>
      <c r="R35" s="27">
        <v>2</v>
      </c>
      <c r="S35" s="27">
        <v>7</v>
      </c>
      <c r="T35" s="43">
        <v>5</v>
      </c>
      <c r="U35" s="42">
        <f>P35-T35</f>
        <v>0</v>
      </c>
      <c r="V35" s="24">
        <v>5</v>
      </c>
      <c r="W35" s="2">
        <f>G35-J35</f>
        <v>36</v>
      </c>
      <c r="X35" s="29"/>
      <c r="Y35" s="29">
        <v>1</v>
      </c>
      <c r="Z35" s="29"/>
      <c r="AA35" s="45">
        <f t="shared" si="47"/>
        <v>30</v>
      </c>
      <c r="AB35" s="45">
        <v>11</v>
      </c>
      <c r="AC35" s="45">
        <v>14</v>
      </c>
      <c r="AD35" s="56">
        <f t="shared" si="4"/>
        <v>25</v>
      </c>
      <c r="AE35" s="51">
        <v>30</v>
      </c>
      <c r="AF35" s="51">
        <v>0</v>
      </c>
      <c r="AG35" s="51">
        <f t="shared" si="49"/>
        <v>30</v>
      </c>
      <c r="AH35" s="24">
        <v>27</v>
      </c>
      <c r="AI35" s="56">
        <f t="shared" si="50"/>
        <v>145</v>
      </c>
      <c r="AJ35" s="48">
        <f t="shared" si="51"/>
        <v>50</v>
      </c>
      <c r="AK35" s="59">
        <f t="shared" si="9"/>
        <v>36</v>
      </c>
      <c r="AL35">
        <f>W35/$V$4</f>
        <v>7.2</v>
      </c>
      <c r="AM35">
        <f t="shared" si="52"/>
        <v>9</v>
      </c>
    </row>
    <row r="36" spans="1:39" ht="21">
      <c r="A36" s="70">
        <v>12</v>
      </c>
      <c r="B36" s="70"/>
      <c r="C36" s="2">
        <v>3</v>
      </c>
      <c r="D36" s="2">
        <v>342004</v>
      </c>
      <c r="E36" s="3" t="s">
        <v>6</v>
      </c>
      <c r="F36" s="16">
        <v>40</v>
      </c>
      <c r="G36" s="40">
        <v>40</v>
      </c>
      <c r="H36" s="56">
        <v>100</v>
      </c>
      <c r="I36" s="56">
        <v>20</v>
      </c>
      <c r="J36" s="55">
        <v>8</v>
      </c>
      <c r="K36" s="29">
        <v>20</v>
      </c>
      <c r="L36" s="5">
        <v>12</v>
      </c>
      <c r="M36" s="5">
        <v>0</v>
      </c>
      <c r="N36" s="56">
        <v>20</v>
      </c>
      <c r="O36" s="41">
        <v>12</v>
      </c>
      <c r="P36" s="51">
        <v>10</v>
      </c>
      <c r="Q36" s="27"/>
      <c r="R36" s="27">
        <v>7</v>
      </c>
      <c r="S36" s="27">
        <v>5</v>
      </c>
      <c r="T36" s="43">
        <v>10</v>
      </c>
      <c r="U36" s="42">
        <f>P36-T36</f>
        <v>0</v>
      </c>
      <c r="V36" s="24">
        <v>8</v>
      </c>
      <c r="W36" s="2">
        <f>G36-J36</f>
        <v>32</v>
      </c>
      <c r="X36" s="29"/>
      <c r="Y36" s="29">
        <v>1</v>
      </c>
      <c r="Z36" s="29"/>
      <c r="AA36" s="45">
        <f t="shared" si="47"/>
        <v>23</v>
      </c>
      <c r="AB36" s="45">
        <v>11</v>
      </c>
      <c r="AC36" s="45">
        <v>14</v>
      </c>
      <c r="AD36" s="56">
        <f t="shared" si="4"/>
        <v>25</v>
      </c>
      <c r="AE36" s="51">
        <v>23</v>
      </c>
      <c r="AF36" s="51">
        <f t="shared" si="48"/>
        <v>1</v>
      </c>
      <c r="AG36" s="51">
        <f t="shared" si="49"/>
        <v>24</v>
      </c>
      <c r="AH36" s="24">
        <v>24</v>
      </c>
      <c r="AI36" s="56">
        <f t="shared" si="50"/>
        <v>145</v>
      </c>
      <c r="AJ36" s="48">
        <f t="shared" si="51"/>
        <v>54</v>
      </c>
      <c r="AK36" s="59">
        <f t="shared" si="9"/>
        <v>40</v>
      </c>
      <c r="AL36">
        <f>W36/$V$4</f>
        <v>6.4</v>
      </c>
      <c r="AM36">
        <f t="shared" si="52"/>
        <v>18</v>
      </c>
    </row>
    <row r="37" spans="1:39" ht="21">
      <c r="A37" s="72">
        <v>25</v>
      </c>
      <c r="B37" s="72"/>
      <c r="C37" s="2">
        <v>4</v>
      </c>
      <c r="D37" s="2">
        <v>342021</v>
      </c>
      <c r="E37" s="3" t="s">
        <v>20</v>
      </c>
      <c r="F37" s="16">
        <v>30</v>
      </c>
      <c r="G37" s="40">
        <v>40</v>
      </c>
      <c r="H37" s="56">
        <v>111</v>
      </c>
      <c r="I37" s="56">
        <v>15</v>
      </c>
      <c r="J37" s="55">
        <v>5</v>
      </c>
      <c r="K37" s="29">
        <v>26</v>
      </c>
      <c r="L37" s="5">
        <v>18</v>
      </c>
      <c r="M37" s="5">
        <v>1</v>
      </c>
      <c r="N37" s="56">
        <v>26</v>
      </c>
      <c r="O37" s="41">
        <v>9</v>
      </c>
      <c r="P37" s="51">
        <v>11</v>
      </c>
      <c r="Q37" s="27"/>
      <c r="R37" s="27">
        <v>6</v>
      </c>
      <c r="S37" s="27">
        <v>3</v>
      </c>
      <c r="T37" s="43">
        <v>11</v>
      </c>
      <c r="U37" s="42">
        <f>P37-T37</f>
        <v>0</v>
      </c>
      <c r="V37" s="24">
        <v>8</v>
      </c>
      <c r="W37" s="2">
        <f>G37-J37</f>
        <v>35</v>
      </c>
      <c r="X37" s="29"/>
      <c r="Y37" s="29">
        <v>1</v>
      </c>
      <c r="Z37" s="29"/>
      <c r="AA37" s="45">
        <f t="shared" si="47"/>
        <v>26</v>
      </c>
      <c r="AB37" s="45">
        <v>10</v>
      </c>
      <c r="AC37" s="45">
        <v>34</v>
      </c>
      <c r="AD37" s="56">
        <f t="shared" si="4"/>
        <v>44</v>
      </c>
      <c r="AE37" s="51">
        <v>26</v>
      </c>
      <c r="AF37" s="51">
        <f t="shared" si="48"/>
        <v>6</v>
      </c>
      <c r="AG37" s="51">
        <f t="shared" si="49"/>
        <v>32</v>
      </c>
      <c r="AH37" s="24">
        <v>32</v>
      </c>
      <c r="AI37" s="56">
        <f t="shared" si="50"/>
        <v>181</v>
      </c>
      <c r="AJ37" s="48">
        <f t="shared" si="51"/>
        <v>58</v>
      </c>
      <c r="AK37" s="59">
        <f t="shared" si="9"/>
        <v>45</v>
      </c>
      <c r="AL37">
        <f>W37/$V$4</f>
        <v>7</v>
      </c>
      <c r="AM37">
        <f t="shared" si="52"/>
        <v>16</v>
      </c>
    </row>
    <row r="38" spans="1:39" ht="21" customHeight="1">
      <c r="A38" s="2"/>
      <c r="B38" s="6"/>
      <c r="C38" s="67" t="s">
        <v>56</v>
      </c>
      <c r="D38" s="68"/>
      <c r="E38" s="68"/>
      <c r="F38" s="18">
        <f>SUM(F34:F37)</f>
        <v>160</v>
      </c>
      <c r="G38" s="18">
        <f>SUM(G34:G37)</f>
        <v>200</v>
      </c>
      <c r="H38" s="19">
        <f>SUM(H34:H37)</f>
        <v>463</v>
      </c>
      <c r="I38" s="52">
        <f>SUM(I34:I37)</f>
        <v>85</v>
      </c>
      <c r="J38" s="36">
        <f>SUM(J34:J37)</f>
        <v>34</v>
      </c>
      <c r="K38" s="28">
        <f t="shared" ref="K38:M38" si="53">SUM(K34:K37)</f>
        <v>114</v>
      </c>
      <c r="L38" s="17">
        <f t="shared" si="53"/>
        <v>73</v>
      </c>
      <c r="M38" s="17">
        <f t="shared" si="53"/>
        <v>1</v>
      </c>
      <c r="N38" s="19">
        <f t="shared" ref="N38" si="54">SUM(N34:N37)</f>
        <v>114</v>
      </c>
      <c r="O38" s="17"/>
      <c r="P38" s="52">
        <f>SUM(P34:P37)</f>
        <v>53</v>
      </c>
      <c r="Q38" s="26"/>
      <c r="R38" s="26"/>
      <c r="S38" s="26"/>
      <c r="T38" s="44"/>
      <c r="U38" s="43"/>
      <c r="V38" s="57">
        <f>SUM(V34:V37)</f>
        <v>40</v>
      </c>
      <c r="W38" s="14">
        <f>SUM(W34:W37)</f>
        <v>166</v>
      </c>
      <c r="X38" s="28"/>
      <c r="Y38" s="28"/>
      <c r="Z38" s="28"/>
      <c r="AA38" s="46">
        <f>SUM(AA34:AA37)</f>
        <v>119</v>
      </c>
      <c r="AB38" s="46">
        <f t="shared" ref="AB38:AC38" si="55">SUM(AB34:AB37)</f>
        <v>61</v>
      </c>
      <c r="AC38" s="46">
        <f t="shared" si="55"/>
        <v>89</v>
      </c>
      <c r="AD38" s="19">
        <f t="shared" ref="AD38:AI38" si="56">SUM(AD34:AD37)</f>
        <v>150</v>
      </c>
      <c r="AE38" s="52">
        <f t="shared" si="56"/>
        <v>119</v>
      </c>
      <c r="AF38" s="52">
        <f t="shared" si="56"/>
        <v>9</v>
      </c>
      <c r="AG38" s="52">
        <f t="shared" si="56"/>
        <v>128</v>
      </c>
      <c r="AH38" s="57">
        <f t="shared" si="56"/>
        <v>125</v>
      </c>
      <c r="AI38" s="19">
        <f t="shared" si="56"/>
        <v>727</v>
      </c>
      <c r="AJ38" s="49">
        <f t="shared" ref="AJ38:AK38" si="57">SUM(AJ34:AJ37)</f>
        <v>266</v>
      </c>
      <c r="AK38" s="60">
        <f t="shared" si="57"/>
        <v>199</v>
      </c>
      <c r="AL38" s="19">
        <f>SUM(AL28:AL37)</f>
        <v>983.39999999999986</v>
      </c>
    </row>
    <row r="39" spans="1:39" ht="31.5">
      <c r="A39" s="71" t="s">
        <v>31</v>
      </c>
      <c r="B39" s="71"/>
      <c r="C39" s="71"/>
      <c r="D39" s="71"/>
      <c r="E39" s="71"/>
      <c r="F39" s="18">
        <f t="shared" ref="F39:K39" si="58">SUM(F18,F24,F28,F33,F38)</f>
        <v>1530</v>
      </c>
      <c r="G39" s="18">
        <f t="shared" si="58"/>
        <v>1800</v>
      </c>
      <c r="H39" s="19">
        <f t="shared" si="58"/>
        <v>6640</v>
      </c>
      <c r="I39" s="52">
        <f>SUM(I18,I24,I28,I33,I38)</f>
        <v>1000</v>
      </c>
      <c r="J39" s="36">
        <f t="shared" si="58"/>
        <v>544</v>
      </c>
      <c r="K39" s="28">
        <f t="shared" si="58"/>
        <v>1338</v>
      </c>
      <c r="L39" s="17"/>
      <c r="M39" s="17"/>
      <c r="N39" s="19">
        <f>SUM(N18,N24,N28,N33,N38)</f>
        <v>2814</v>
      </c>
      <c r="O39" s="17"/>
      <c r="P39" s="52">
        <f>SUM(P18,P24,P28,P33,P38)</f>
        <v>839</v>
      </c>
      <c r="Q39" s="26"/>
      <c r="R39" s="26"/>
      <c r="S39" s="26"/>
      <c r="T39" s="44">
        <f>SUM(T8:T37)</f>
        <v>839</v>
      </c>
      <c r="U39" s="43"/>
      <c r="V39" s="57">
        <f>SUM(V18,V24,V28,V33,V38)</f>
        <v>678</v>
      </c>
      <c r="W39" s="17">
        <f>SUM(W18,W24,W28,W33,W38)</f>
        <v>1256</v>
      </c>
      <c r="X39" s="28">
        <f>SUM(X8:X38)</f>
        <v>2</v>
      </c>
      <c r="Y39" s="28">
        <f>SUM(Y8:Y38)</f>
        <v>25</v>
      </c>
      <c r="Z39" s="28">
        <f>SUM(Z8:Z38)</f>
        <v>10</v>
      </c>
      <c r="AA39" s="46">
        <f>SUM(AA8:AA10,AA12:AA17,AA19:AA23,AA25:AA27,AA29:AA32,AA34:AA37)</f>
        <v>553</v>
      </c>
      <c r="AB39" s="46">
        <f>SUM(AB18,AB24,AB28,AB33,AB38)</f>
        <v>1442</v>
      </c>
      <c r="AC39" s="46">
        <f>SUM(AC18,AC24,AC28,AC33,AC38)</f>
        <v>1443</v>
      </c>
      <c r="AD39" s="19">
        <f>SUM(AD8:AD37)</f>
        <v>5620</v>
      </c>
      <c r="AE39" s="52">
        <f>SUM(AE18,AE24,AE28,AE33,AE38)</f>
        <v>557</v>
      </c>
      <c r="AF39" s="52">
        <f>SUM(AF18,AF24,AF28,AF33,AF38)</f>
        <v>67</v>
      </c>
      <c r="AG39" s="52">
        <f>SUM(AG18,AG24,AG28,AG33,AG38)</f>
        <v>624</v>
      </c>
      <c r="AH39" s="57">
        <f>SUM(AH18,AH24,AH28,AH33,AH38)</f>
        <v>604</v>
      </c>
      <c r="AI39" s="19">
        <f>SUM(AI18,AI24,AI28,AI33,AI38)</f>
        <v>12345</v>
      </c>
      <c r="AJ39" s="58">
        <f t="shared" ref="AJ39:AK39" si="59">SUM(AJ18,AJ24,AJ28,AJ33,AJ38)</f>
        <v>2423</v>
      </c>
      <c r="AK39" s="61">
        <f t="shared" si="59"/>
        <v>1826</v>
      </c>
      <c r="AL39" s="25" t="e">
        <f>SUM(AL18,#REF!,AL28,AL33,AL38)</f>
        <v>#REF!</v>
      </c>
    </row>
    <row r="40" spans="1:39" hidden="1"/>
    <row r="41" spans="1:39" hidden="1">
      <c r="J41">
        <f>J39</f>
        <v>544</v>
      </c>
      <c r="K41">
        <f>P39</f>
        <v>839</v>
      </c>
      <c r="P41">
        <f>AE39</f>
        <v>557</v>
      </c>
      <c r="T41">
        <f>SUM(T8:T39)</f>
        <v>1678</v>
      </c>
      <c r="Z41">
        <f>SUM(J39,V39,AA39,Y39,Z39,X39)</f>
        <v>1812</v>
      </c>
    </row>
    <row r="42" spans="1:39" hidden="1">
      <c r="J42">
        <f>SUM(J41,K41,P41)</f>
        <v>1940</v>
      </c>
      <c r="Z42">
        <f>SUM(J39,V39,Z41,Y39,Z39)</f>
        <v>3069</v>
      </c>
    </row>
    <row r="43" spans="1:39" hidden="1">
      <c r="F43" t="s">
        <v>61</v>
      </c>
    </row>
    <row r="44" spans="1:39" hidden="1">
      <c r="AA44">
        <f>SUM(AA8,AA9,AA10,AA12,AA13,AA14,AA15,AA16,AA17,AA19,AA20,AA21,AA22,AA23,AA25,AA26,AA27,AA29,AA30,AA31,AA32,AA34,AA35,AA36,AA37)</f>
        <v>553</v>
      </c>
    </row>
    <row r="45" spans="1:39" hidden="1">
      <c r="J45">
        <f>SUM(J39,P39,AA39)</f>
        <v>1936</v>
      </c>
    </row>
  </sheetData>
  <mergeCells count="38">
    <mergeCell ref="A1:AK1"/>
    <mergeCell ref="D6:D7"/>
    <mergeCell ref="E6:E7"/>
    <mergeCell ref="F6:F7"/>
    <mergeCell ref="A6:A7"/>
    <mergeCell ref="B6:B7"/>
    <mergeCell ref="C6:C7"/>
    <mergeCell ref="Y6:Y7"/>
    <mergeCell ref="Z6:Z7"/>
    <mergeCell ref="AB6:AH6"/>
    <mergeCell ref="A2:AK2"/>
    <mergeCell ref="A3:AK3"/>
    <mergeCell ref="AM6:AM7"/>
    <mergeCell ref="W6:W7"/>
    <mergeCell ref="A39:E39"/>
    <mergeCell ref="A34:A37"/>
    <mergeCell ref="B34:B37"/>
    <mergeCell ref="C33:E33"/>
    <mergeCell ref="B29:B32"/>
    <mergeCell ref="A29:A32"/>
    <mergeCell ref="C38:E38"/>
    <mergeCell ref="C28:E28"/>
    <mergeCell ref="C24:E24"/>
    <mergeCell ref="A19:A22"/>
    <mergeCell ref="B25:B27"/>
    <mergeCell ref="A25:A27"/>
    <mergeCell ref="AK6:AK7"/>
    <mergeCell ref="B8:B18"/>
    <mergeCell ref="A8:A18"/>
    <mergeCell ref="AJ6:AJ7"/>
    <mergeCell ref="AI6:AI7"/>
    <mergeCell ref="C18:E18"/>
    <mergeCell ref="B19:B22"/>
    <mergeCell ref="X6:X7"/>
    <mergeCell ref="K6:V6"/>
    <mergeCell ref="H6:J6"/>
    <mergeCell ref="G6:G7"/>
    <mergeCell ref="AA6:AA7"/>
  </mergeCells>
  <printOptions horizontalCentered="1"/>
  <pageMargins left="0.3" right="0.1" top="0.5" bottom="0.75" header="0.3" footer="0.3"/>
  <pageSetup paperSize="5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totok</dc:creator>
  <cp:lastModifiedBy>totok</cp:lastModifiedBy>
  <cp:lastPrinted>2016-07-29T10:09:49Z</cp:lastPrinted>
  <dcterms:created xsi:type="dcterms:W3CDTF">2015-05-05T03:20:00Z</dcterms:created>
  <dcterms:modified xsi:type="dcterms:W3CDTF">2017-01-26T01:29:27Z</dcterms:modified>
</cp:coreProperties>
</file>